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6" windowHeight="8616" tabRatio="952" activeTab="0"/>
  </bookViews>
  <sheets>
    <sheet name="Biểu số 96" sheetId="1" r:id="rId1"/>
    <sheet name="Biểu số 97" sheetId="2" r:id="rId2"/>
    <sheet name="Biểu số 98" sheetId="3" r:id="rId3"/>
    <sheet name="Biểu số 99" sheetId="4" r:id="rId4"/>
    <sheet name="Biểu số 100" sheetId="5" r:id="rId5"/>
    <sheet name="Biểu số 101" sheetId="6" r:id="rId6"/>
    <sheet name="Biểu số 102" sheetId="7" r:id="rId7"/>
  </sheets>
  <externalReferences>
    <externalReference r:id="rId10"/>
    <externalReference r:id="rId11"/>
  </externalReferences>
  <definedNames>
    <definedName name="_xlnm._FilterDatabase" localSheetId="4" hidden="1">'Biểu số 100'!$A$7:$X$139</definedName>
    <definedName name="ADP">#REF!</definedName>
    <definedName name="AKHAC">#REF!</definedName>
    <definedName name="ALTINH">#REF!</definedName>
    <definedName name="Anguon" localSheetId="6">'[2]Dt 2001'!#REF!</definedName>
    <definedName name="Anguon" localSheetId="0">'[2]Dt 2001'!#REF!</definedName>
    <definedName name="Anguon" localSheetId="3">'[2]Dt 2001'!#REF!</definedName>
    <definedName name="Anguon">'[2]Dt 2001'!#REF!</definedName>
    <definedName name="ANN">#REF!</definedName>
    <definedName name="ANQD">#REF!</definedName>
    <definedName name="ANQQH" localSheetId="6">'[2]Dt 2001'!#REF!</definedName>
    <definedName name="ANQQH" localSheetId="0">'[2]Dt 2001'!#REF!</definedName>
    <definedName name="ANQQH" localSheetId="3">'[2]Dt 2001'!#REF!</definedName>
    <definedName name="ANQQH">'[2]Dt 2001'!#REF!</definedName>
    <definedName name="ANSNN" localSheetId="6">'[2]Dt 2001'!#REF!</definedName>
    <definedName name="ANSNN" localSheetId="0">'[2]Dt 2001'!#REF!</definedName>
    <definedName name="ANSNN" localSheetId="3">'[2]Dt 2001'!#REF!</definedName>
    <definedName name="ANSNN">'[2]Dt 2001'!#REF!</definedName>
    <definedName name="ANSNNxnk" localSheetId="6">'[2]Dt 2001'!#REF!</definedName>
    <definedName name="ANSNNxnk" localSheetId="0">'[2]Dt 2001'!#REF!</definedName>
    <definedName name="ANSNNxnk" localSheetId="3">'[2]Dt 2001'!#REF!</definedName>
    <definedName name="ANSNNxnk">'[2]Dt 2001'!#REF!</definedName>
    <definedName name="APC" localSheetId="6">'[2]Dt 2001'!#REF!</definedName>
    <definedName name="APC" localSheetId="0">'[2]Dt 2001'!#REF!</definedName>
    <definedName name="APC" localSheetId="3">'[2]Dt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 localSheetId="6">'[2]Dt 2001'!#REF!</definedName>
    <definedName name="NQQH" localSheetId="0">'[2]Dt 2001'!#REF!</definedName>
    <definedName name="NQQH" localSheetId="3">'[2]Dt 2001'!#REF!</definedName>
    <definedName name="NQQH">'[2]Dt 2001'!#REF!</definedName>
    <definedName name="NSNN" localSheetId="6">'[2]Dt 2001'!#REF!</definedName>
    <definedName name="NSNN" localSheetId="0">'[2]Dt 2001'!#REF!</definedName>
    <definedName name="NSNN" localSheetId="3">'[2]Dt 2001'!#REF!</definedName>
    <definedName name="NSNN">'[2]Dt 2001'!#REF!</definedName>
    <definedName name="PC" localSheetId="6">'[2]Dt 2001'!#REF!</definedName>
    <definedName name="PC" localSheetId="0">'[2]Dt 2001'!#REF!</definedName>
    <definedName name="PC" localSheetId="3">'[2]Dt 2001'!#REF!</definedName>
    <definedName name="PC">'[2]Dt 2001'!#REF!</definedName>
    <definedName name="Phan_cap">#REF!</definedName>
    <definedName name="Phi_le_phi">#REF!</definedName>
    <definedName name="_xlnm.Print_Area" localSheetId="6">'Biểu số 102'!$A$1:$R$56</definedName>
    <definedName name="_xlnm.Print_Area" localSheetId="1">'Biểu số 97'!$A$1:$H$86</definedName>
    <definedName name="_xlnm.Print_Area" localSheetId="2">'Biểu số 98'!$A$1:$E$67</definedName>
    <definedName name="_xlnm.Print_Area" localSheetId="3">'Biểu số 99'!$A$1:$G$71</definedName>
    <definedName name="PRINT_AREA_MI" localSheetId="6">#REF!</definedName>
    <definedName name="PRINT_AREA_MI" localSheetId="0">#REF!</definedName>
    <definedName name="PRINT_AREA_MI" localSheetId="3">#REF!</definedName>
    <definedName name="PRINT_AREA_MI">#REF!</definedName>
    <definedName name="_xlnm.Print_Titles" localSheetId="4">'Biểu số 100'!$5:$7</definedName>
    <definedName name="_xlnm.Print_Titles" localSheetId="6">'Biểu số 102'!$8:$13</definedName>
    <definedName name="_xlnm.Print_Titles" localSheetId="0">'Biểu số 96'!$5:$7</definedName>
    <definedName name="_xlnm.Print_Titles" localSheetId="1">'Biểu số 97'!$7:$10</definedName>
    <definedName name="_xlnm.Print_Titles" localSheetId="2">'Biểu số 98'!$5:$7</definedName>
    <definedName name="_xlnm.Print_Titles" localSheetId="3">'Biểu số 99'!$5:$8</definedName>
    <definedName name="TW">#REF!</definedName>
  </definedNames>
  <calcPr fullCalcOnLoad="1"/>
</workbook>
</file>

<file path=xl/sharedStrings.xml><?xml version="1.0" encoding="utf-8"?>
<sst xmlns="http://schemas.openxmlformats.org/spreadsheetml/2006/main" count="1229" uniqueCount="341">
  <si>
    <t xml:space="preserve">Thu </t>
  </si>
  <si>
    <t>NSNN</t>
  </si>
  <si>
    <t>NSTW</t>
  </si>
  <si>
    <t>NS§P</t>
  </si>
  <si>
    <t>Nội dung</t>
  </si>
  <si>
    <t>Dự toán</t>
  </si>
  <si>
    <t>Tổng thu</t>
  </si>
  <si>
    <t>NSĐP</t>
  </si>
  <si>
    <t>S</t>
  </si>
  <si>
    <t>T</t>
  </si>
  <si>
    <t>A</t>
  </si>
  <si>
    <t>B</t>
  </si>
  <si>
    <t>Thu nội địa</t>
  </si>
  <si>
    <t>(Chi tiết theo sắc thuế)</t>
  </si>
  <si>
    <t>Lệ phí trước bạ</t>
  </si>
  <si>
    <t>Thuế sử dụng đất nông nghiệp</t>
  </si>
  <si>
    <t>Thuế sử dụng đất phi nông nghiệp</t>
  </si>
  <si>
    <t>Thuế thu nhập cá nhân</t>
  </si>
  <si>
    <t>Thuế bảo vệ môi trường</t>
  </si>
  <si>
    <t xml:space="preserve">Thu phí, lệ phí </t>
  </si>
  <si>
    <t>-</t>
  </si>
  <si>
    <t xml:space="preserve"> Phí và lệ phí trung ương</t>
  </si>
  <si>
    <t>Thu tiền sử dụng đất</t>
  </si>
  <si>
    <t>Thu tiền cấp quyền khai thác khoáng sản</t>
  </si>
  <si>
    <t>Thu khác ngân sách</t>
  </si>
  <si>
    <t>Thu từ hoạt động xổ số kiến thiết</t>
  </si>
  <si>
    <t>I</t>
  </si>
  <si>
    <t>II</t>
  </si>
  <si>
    <t>III</t>
  </si>
  <si>
    <t>IV</t>
  </si>
  <si>
    <t>V</t>
  </si>
  <si>
    <t>C</t>
  </si>
  <si>
    <t>Chi đầu tư phát triển</t>
  </si>
  <si>
    <t>Vốn ngoài nước</t>
  </si>
  <si>
    <t>Chi đầu tư từ nguồn thu tiền sử dụng đất</t>
  </si>
  <si>
    <t>Chi thường xuyên</t>
  </si>
  <si>
    <t>Chi đảm bảo xã hội</t>
  </si>
  <si>
    <t>Dự phòng ngân sách</t>
  </si>
  <si>
    <t>TỔNG SỐ</t>
  </si>
  <si>
    <t>Tên đơn vị</t>
  </si>
  <si>
    <t>Trong đó</t>
  </si>
  <si>
    <t>trước</t>
  </si>
  <si>
    <t>Tiền cho thuê đất, thuê mặt nước</t>
  </si>
  <si>
    <t>Tiền cho thuê và tiền bán nhà ở thuộc sở hữu nhà nước</t>
  </si>
  <si>
    <t>Quốc phòng</t>
  </si>
  <si>
    <t>An ninh và trật tự an toàn xã hội</t>
  </si>
  <si>
    <t>Sự nghiệp y tế, dân số và gia đình</t>
  </si>
  <si>
    <t>Sự nghiệp văn hóa thông tin</t>
  </si>
  <si>
    <t>Sự nghiệp phát thanh, truyền hình</t>
  </si>
  <si>
    <t>Sự nghiệp thể dục thể thao</t>
  </si>
  <si>
    <t>Sự nghiệp bảo vệ môi trường</t>
  </si>
  <si>
    <t>Các hoạt động kinh tế</t>
  </si>
  <si>
    <t>Hoạt động của các cơ quan quản lý hành chính, tổ chức chính trị,…</t>
  </si>
  <si>
    <t>Các khoản chi khác theo quy định của pháp luật</t>
  </si>
  <si>
    <t>Trong đó:</t>
  </si>
  <si>
    <t>D</t>
  </si>
  <si>
    <t xml:space="preserve">Chi đầu tư phát triển </t>
  </si>
  <si>
    <t>Thu kết dư</t>
  </si>
  <si>
    <t>(Dùng cho ngân sách các cấp chính quyền địa phương)</t>
  </si>
  <si>
    <t>Thu bổ sung từ ngân sách cấp trên</t>
  </si>
  <si>
    <t>năm</t>
  </si>
  <si>
    <t xml:space="preserve"> Chi khoa học và công nghệ</t>
  </si>
  <si>
    <t>Chia ra</t>
  </si>
  <si>
    <t>3=2/1</t>
  </si>
  <si>
    <t>Thu NSĐP được hưởng theo phân cấp</t>
  </si>
  <si>
    <t>Thu NSĐP hưởng 100%</t>
  </si>
  <si>
    <t>Tổng chi cân đối NSĐP</t>
  </si>
  <si>
    <t>CHI CÂN ĐỐI NGÂN SÁCH ĐỊA PHƯƠNG</t>
  </si>
  <si>
    <t>Quyết toán</t>
  </si>
  <si>
    <t>STT</t>
  </si>
  <si>
    <t>So sánh</t>
  </si>
  <si>
    <t>Chi đầu tư và hỗ trợ vốn cho các doanh nghiệp cung cấp sản phẩm, dịch vụ công ích do Nhà nước đặt hàng, các tổ chức kinh tế, các tổ chức tài chính của địa phương theo quy định của pháp luật</t>
  </si>
  <si>
    <t>Thực hiện</t>
  </si>
  <si>
    <t xml:space="preserve">               - Chi đầu tư phát triển chi tiết theo 13 lĩnh vực như chi thường xuyên.</t>
  </si>
  <si>
    <t>5=3/1</t>
  </si>
  <si>
    <t>6=4/2</t>
  </si>
  <si>
    <t xml:space="preserve"> Chi giáo dục - đào tạo và dạy nghề</t>
  </si>
  <si>
    <t>Chi chuyển nguồn sang năm sau</t>
  </si>
  <si>
    <t>Vốn  trong  nước</t>
  </si>
  <si>
    <t>Vốn  ngoài  nước</t>
  </si>
  <si>
    <t>(Chi tiết theo từng Chương trình mục tiêu quốc gia)</t>
  </si>
  <si>
    <t>Thu chuyển nguồn từ năm trước chuyển sang</t>
  </si>
  <si>
    <t>Chi đầu tư cho các dự án</t>
  </si>
  <si>
    <t>Chi tạo nguồn, điều chỉnh tiền lương</t>
  </si>
  <si>
    <t>E</t>
  </si>
  <si>
    <t>Vốn trong nước</t>
  </si>
  <si>
    <t xml:space="preserve">TỔNG CHI NGÂN SÁCH ĐỊA PHƯƠNG </t>
  </si>
  <si>
    <t>Tổng số</t>
  </si>
  <si>
    <t>Chi khoa học và công nghệ</t>
  </si>
  <si>
    <t>Đơn vị: Triệu đồng</t>
  </si>
  <si>
    <t>THU CHUYỂN NGUỒN TỪ NĂM TRƯỚC CHUYỂN SANG</t>
  </si>
  <si>
    <t>THU TỪ QUỸ DỰ TRỮ TÀI CHÍNH</t>
  </si>
  <si>
    <t>THU KẾT DƯ NĂM TRƯỚC</t>
  </si>
  <si>
    <t>Tuyệt đối</t>
  </si>
  <si>
    <t>3=2-1</t>
  </si>
  <si>
    <t>4=2/1</t>
  </si>
  <si>
    <t>So sánh (%)</t>
  </si>
  <si>
    <t>Thu từ quỹ dự trữ tài chính</t>
  </si>
  <si>
    <t xml:space="preserve">  Chi giáo dục - đào tạo và dạy nghề</t>
  </si>
  <si>
    <t>Chi chuyển nguồn sang ngân sách năm sau</t>
  </si>
  <si>
    <t>Bổ sung có mục tiêu</t>
  </si>
  <si>
    <t xml:space="preserve">CHI CHUYỂN NGUỒN SANG NĂM SAU </t>
  </si>
  <si>
    <t>Gồm</t>
  </si>
  <si>
    <t>3=4+5</t>
  </si>
  <si>
    <t>17=9/1</t>
  </si>
  <si>
    <t>18=10/2</t>
  </si>
  <si>
    <t>19=11/3</t>
  </si>
  <si>
    <t>20=12/4</t>
  </si>
  <si>
    <t>21=13/5</t>
  </si>
  <si>
    <t>22=14/6</t>
  </si>
  <si>
    <t>23=15/7</t>
  </si>
  <si>
    <t>24=16/8</t>
  </si>
  <si>
    <t>11=12+13</t>
  </si>
  <si>
    <t>Vay để bù đắp bội chi</t>
  </si>
  <si>
    <t>Vay để trả nợ gốc</t>
  </si>
  <si>
    <t>Từ nguồn vay để trả nợ gốc</t>
  </si>
  <si>
    <t>TỔNG CHI NSĐP</t>
  </si>
  <si>
    <t xml:space="preserve">Chi bổ sung quỹ dự trữ tài chính </t>
  </si>
  <si>
    <t>Chi các chương trình mục tiêu</t>
  </si>
  <si>
    <t>Chi các chương trình mục tiêu quốc gia</t>
  </si>
  <si>
    <t>Chi các chương trình mục tiêu, nhiệm vụ</t>
  </si>
  <si>
    <t>Từ nguồn bội thu, tăng thu, tiết kiệm chi, kết dư ngân sách cấp tỉnh</t>
  </si>
  <si>
    <t>Thuế  BVMT thu từ hàng hóa sản xuất, kinh doanh trong nước</t>
  </si>
  <si>
    <t>Thuế  BVMT thu từ hàng hóa nhập khẩu</t>
  </si>
  <si>
    <t>CHI CÁC CHƯƠNG TRÌNH MỤC TIÊU</t>
  </si>
  <si>
    <t>(Chi tiết theo từng chương trình mục tiêu, nhiệm vụ)</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</si>
  <si>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</si>
  <si>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</si>
  <si>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</si>
  <si>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</si>
  <si>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</si>
  <si>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</si>
  <si>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</si>
  <si>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</si>
  <si>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</si>
  <si>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</si>
  <si>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thường xuyên khác</t>
  </si>
  <si>
    <t>Chi chương trình MTQG</t>
  </si>
  <si>
    <t>Đầu tư phát triển</t>
  </si>
  <si>
    <t>TỔNG THU CÂN ĐỐI NSNN</t>
  </si>
  <si>
    <t>Vốn đầu tư để thực hiện các CTMT, nhiệm vụ</t>
  </si>
  <si>
    <t>Vốn sự nghiệp thực hiện các chế độ, chính sách</t>
  </si>
  <si>
    <t>Vốn thực hiện các CTMT quốc gia</t>
  </si>
  <si>
    <t>Kinh phí sự nghiệp</t>
  </si>
  <si>
    <t>16=5/1</t>
  </si>
  <si>
    <t>17=6/2</t>
  </si>
  <si>
    <t>18=7/3</t>
  </si>
  <si>
    <t>TỔNG MỨC DƯ NỢ VAY  CUỐI NĂM CỦA NSĐP</t>
  </si>
  <si>
    <r>
      <rPr>
        <i/>
        <sz val="14"/>
        <rFont val="Times New Roman"/>
        <family val="1"/>
      </rPr>
      <t>Ghi chú:</t>
    </r>
    <r>
      <rPr>
        <i/>
        <sz val="12"/>
        <rFont val="Times New Roman"/>
        <family val="1"/>
      </rPr>
      <t>(1) Chi đầu tư phát triển ngân sách cấp tỉnh tăng tương ứng với số bội chi (nếu có); giảm tương ứng với số bội thu và chi trả nợ lãi (nếu có).</t>
    </r>
  </si>
  <si>
    <t xml:space="preserve">         nghiên cứu khoa học và công nghệ, chi trả lãi vay, chi bổ sung quỹ dự trữ tài chính.</t>
  </si>
  <si>
    <r>
      <rPr>
        <i/>
        <sz val="14"/>
        <rFont val="Times New Roman"/>
        <family val="1"/>
      </rPr>
      <t xml:space="preserve">      </t>
    </r>
    <r>
      <rPr>
        <i/>
        <sz val="12"/>
        <rFont val="Times New Roman"/>
        <family val="1"/>
      </rPr>
      <t xml:space="preserve">(2) Theo quy định tại Điều 7, Điều 11 và Điều 39 Luật NSNN, Ngân sách huyện, xã không có nhiệm vụ chi </t>
    </r>
  </si>
  <si>
    <t>Chi giáo dục - đào tạo và dạy nghề</t>
  </si>
  <si>
    <t>Thu NSĐP hưởng từ các khoản thu phân chia</t>
  </si>
  <si>
    <t>Chi trả nợ lãi các khoản do chính quyền địa phương vay (2)</t>
  </si>
  <si>
    <t>Chi bổ sung quỹ dự trữ tài chính (2)</t>
  </si>
  <si>
    <t>Chi đầu tư phát triển khác</t>
  </si>
  <si>
    <t>Trong đó: Chia theo lĩnh vực</t>
  </si>
  <si>
    <t>Trong đó: Chia theo nguồn vốn</t>
  </si>
  <si>
    <t xml:space="preserve">               nghiên cứu khoa học và công nghệ, chi trả lãi vay, chi bổ sung quỹ dự trữ tài chính.</t>
  </si>
  <si>
    <t>Chi khoa học và công nghệ (2)</t>
  </si>
  <si>
    <t>Dự toán (1)</t>
  </si>
  <si>
    <t>Nội dung   (1)</t>
  </si>
  <si>
    <t>Nội dung (1)</t>
  </si>
  <si>
    <t xml:space="preserve">Chi trả nợ lãi các khoản do chính quyền địa phương vay </t>
  </si>
  <si>
    <t xml:space="preserve">CHI TRẢ NỢ GỐC CỦA NSĐP </t>
  </si>
  <si>
    <t xml:space="preserve">TỔNG MỨC VAY CỦA NSĐP </t>
  </si>
  <si>
    <t>Bổ  sung cân đối ngân sách</t>
  </si>
  <si>
    <t>S
T
T</t>
  </si>
  <si>
    <r>
      <rPr>
        <b/>
        <i/>
        <sz val="14"/>
        <rFont val="Times New Roman"/>
        <family val="1"/>
      </rPr>
      <t>Ghi chú</t>
    </r>
    <r>
      <rPr>
        <i/>
        <sz val="14"/>
        <rFont val="Times New Roman"/>
        <family val="1"/>
      </rPr>
      <t>: (1)</t>
    </r>
    <r>
      <rPr>
        <i/>
        <sz val="12"/>
        <rFont val="Times New Roman"/>
        <family val="1"/>
      </rPr>
      <t xml:space="preserve">Theo quy định tại Điều 7, Điều 11 và Điều 39 Luật NSNN, ngân sách huyện, xã không có nhiệm vụ chi </t>
    </r>
  </si>
  <si>
    <t xml:space="preserve">                  Chi Chương trình mục tiêu quốc gia ngân sách xã chi tiết đến từng cơ quan, tổ chức.</t>
  </si>
  <si>
    <r>
      <rPr>
        <i/>
        <sz val="14"/>
        <rFont val="Times New Roman"/>
        <family val="1"/>
      </rPr>
      <t xml:space="preserve"> </t>
    </r>
    <r>
      <rPr>
        <b/>
        <i/>
        <sz val="14"/>
        <rFont val="Times New Roman"/>
        <family val="1"/>
      </rPr>
      <t>Ghi chú</t>
    </r>
    <r>
      <rPr>
        <i/>
        <sz val="12"/>
        <rFont val="Times New Roman"/>
        <family val="1"/>
      </rPr>
      <t>:(1) Chi Chương trình mục tiêu quốc gia ngân sách tỉnh chi tiết đến từng cơ quan, tổ chức và từng huyện. Chi Chương trình mục tiêu quốc gia ngân sách huyện chi tiết đến từng xã.</t>
    </r>
  </si>
  <si>
    <t>S  
T
 T</t>
  </si>
  <si>
    <t>G</t>
  </si>
  <si>
    <t>TT Hùng Sơn</t>
  </si>
  <si>
    <t>TT Lâm Thao</t>
  </si>
  <si>
    <t>Xuân Huy</t>
  </si>
  <si>
    <t>Xuân Lũng</t>
  </si>
  <si>
    <t>Thạch Sơn</t>
  </si>
  <si>
    <t>Tiên Kiên</t>
  </si>
  <si>
    <t>Tứ Xã</t>
  </si>
  <si>
    <t>Bản Nguyên</t>
  </si>
  <si>
    <t>Vĩnh Lại</t>
  </si>
  <si>
    <t>Cao Xá</t>
  </si>
  <si>
    <t xml:space="preserve">Tên đơn vị </t>
  </si>
  <si>
    <t>Thu cấp dưới nộp lên</t>
  </si>
  <si>
    <t>Chi nộp ngân sách cấp trên</t>
  </si>
  <si>
    <t>huyện giao</t>
  </si>
  <si>
    <t>HĐND</t>
  </si>
  <si>
    <t xml:space="preserve"> - Thuế GTGT</t>
  </si>
  <si>
    <t xml:space="preserve"> - Thuế thu nhập doanh nghiệp</t>
  </si>
  <si>
    <t xml:space="preserve"> - Thuế tài nguyên</t>
  </si>
  <si>
    <t xml:space="preserve"> - Thu khác</t>
  </si>
  <si>
    <t xml:space="preserve"> - Thuế tiêu thụ đặc biệt</t>
  </si>
  <si>
    <t xml:space="preserve"> - Thuế môn bài</t>
  </si>
  <si>
    <t>Chương trình mục tiêu quốc gia xây dựng nông thôn mới</t>
  </si>
  <si>
    <t>Sơn Vy</t>
  </si>
  <si>
    <t>Trung tâm GDNN-GDTX</t>
  </si>
  <si>
    <t>Dự toán HĐND huyện giao</t>
  </si>
  <si>
    <t>CHI NGÂN SÁCH CẤP HUYỆN THEO LĨNH VỰC</t>
  </si>
  <si>
    <t>Thu tiền bảo vệ đất trồng lúa</t>
  </si>
  <si>
    <t xml:space="preserve">                   Đơn vị tính: Triệu đồng</t>
  </si>
  <si>
    <t xml:space="preserve">     </t>
  </si>
  <si>
    <t>KẾT DƯ NSĐP</t>
  </si>
  <si>
    <t>T. đó: - Ngân sách trung ương</t>
  </si>
  <si>
    <t xml:space="preserve">          - Ngân sách tỉnh</t>
  </si>
  <si>
    <t xml:space="preserve">          - Ngân sách huyện</t>
  </si>
  <si>
    <t>Thu tại xã (từ quỹ đất công ích, hoa lợi công sản khác, thu khác)</t>
  </si>
  <si>
    <t xml:space="preserve">Tương đối (%)     </t>
  </si>
  <si>
    <t xml:space="preserve">Thu từ khu vực DNNN do trung ương quản lý </t>
  </si>
  <si>
    <t xml:space="preserve">Thu từ khu vực DNNN do địa phương quản lý </t>
  </si>
  <si>
    <t xml:space="preserve">Thu từ khu vực doanh nghiệp có vốn đầu tư nước ngoài </t>
  </si>
  <si>
    <t xml:space="preserve">Thu từ khu vực kinh tế ngoài quốc doanh </t>
  </si>
  <si>
    <t xml:space="preserve">CHI BỔ SUNG CÂN ĐỐI CHO NGÂN SÁCH CẤP DƯỚI </t>
  </si>
  <si>
    <t xml:space="preserve"> - Thuế TNDN</t>
  </si>
  <si>
    <t xml:space="preserve"> (Trong đó phí bảo vệ môi trường đối với khai thác khoáng sản)</t>
  </si>
  <si>
    <t>Phí và lệ phí tỉnh thu</t>
  </si>
  <si>
    <t>Phí và lệ phí huyện thu</t>
  </si>
  <si>
    <t>Phí và lệ phí xã, TT thu</t>
  </si>
  <si>
    <t>Chi đầu tư công trình công cộng</t>
  </si>
  <si>
    <t>Chi sự nghiệp y tế</t>
  </si>
  <si>
    <t>Chi đầu tư phát triển (Không kể chương trình MTQG)</t>
  </si>
  <si>
    <t>Chi thường xuyên (Không kể chương trình MTQG)</t>
  </si>
  <si>
    <t>Phòng Y tế</t>
  </si>
  <si>
    <t>Phòng TN-MT</t>
  </si>
  <si>
    <t>Phòng Nội vụ</t>
  </si>
  <si>
    <t>Lâm Thao</t>
  </si>
  <si>
    <t>Trường THPT Phong Châu</t>
  </si>
  <si>
    <t>Chi khác</t>
  </si>
  <si>
    <t>Các cơ quan huyện</t>
  </si>
  <si>
    <t>Trạm Khuyến nông</t>
  </si>
  <si>
    <t>Phòng Nông nghiệp&amp;PTNT</t>
  </si>
  <si>
    <t>Đoàn Thanh Niên</t>
  </si>
  <si>
    <t>Hội Phụ Nữ</t>
  </si>
  <si>
    <t>Hội Nông Dân</t>
  </si>
  <si>
    <t>Hội cựu chiến binh</t>
  </si>
  <si>
    <t>Phòng Kinh tế và  hạ tầng</t>
  </si>
  <si>
    <t>Thanh tra huyện</t>
  </si>
  <si>
    <t>Phòng Tư pháp</t>
  </si>
  <si>
    <t>Phòng Lao động TB&amp;XH</t>
  </si>
  <si>
    <t xml:space="preserve">Phòng Tài chính- Kế hoạch </t>
  </si>
  <si>
    <t>Hội chữ thập đỏ huyện</t>
  </si>
  <si>
    <t>VP đăng ký QSD đất</t>
  </si>
  <si>
    <t>Các xã, thị trấn</t>
  </si>
  <si>
    <t>Phùng Nguyên</t>
  </si>
  <si>
    <t>Hùng Sơn</t>
  </si>
  <si>
    <t>Phòng VHTT</t>
  </si>
  <si>
    <t>Trung tâm PT CCN</t>
  </si>
  <si>
    <t>Bổ sung cân đối ngân sách</t>
  </si>
  <si>
    <t>Thu từ các khoản đóng góp</t>
  </si>
  <si>
    <t>*</t>
  </si>
  <si>
    <t>ĐVT: Triệu đồng</t>
  </si>
  <si>
    <t>TỔNG NGUỒN THU NSĐP (*)</t>
  </si>
  <si>
    <t>TỔNG CHI NSĐP (*)</t>
  </si>
  <si>
    <t>(*) Không bao gồm thu - chi chuyển giao giữa ngân sách huyện và ngân sách xã</t>
  </si>
  <si>
    <t xml:space="preserve">Thu bổ sung cân đối ngân sách </t>
  </si>
  <si>
    <t xml:space="preserve">Thu bổ sung có mục tiêu </t>
  </si>
  <si>
    <t>Tương đối (%)</t>
  </si>
  <si>
    <t>QUYẾT TOÁN NGUỒN THU NGÂN SÁCH NHÀ NƯỚC TRÊN ĐỊA BÀN THEO LĨNH VỰC NĂM 2021</t>
  </si>
  <si>
    <t>QUYẾT TOÁN CHI NGÂN SÁCH CẤP HUYỆN THEO LĨNH VỰC NĂM 2021</t>
  </si>
  <si>
    <t>Trung tâm DS KHHGĐ</t>
  </si>
  <si>
    <t>Phòng GD và ĐT</t>
  </si>
  <si>
    <t>Trung tâm BDCT</t>
  </si>
  <si>
    <t>TT HĐND</t>
  </si>
  <si>
    <t>Văn phòng HĐND&amp;UBND</t>
  </si>
  <si>
    <t>Văn phòng Huyện ủy</t>
  </si>
  <si>
    <t>Ủy ban MTTQ huyện</t>
  </si>
  <si>
    <t>Phòng NN &amp;PTNT</t>
  </si>
  <si>
    <t>Ban Quản lý DAĐT và DVCC</t>
  </si>
  <si>
    <t>TTVHTTDL và TT</t>
  </si>
  <si>
    <t>Khối trường học</t>
  </si>
  <si>
    <t>Khối Mầm non</t>
  </si>
  <si>
    <t>Phùng Nguyên 1</t>
  </si>
  <si>
    <t>Sơn Vy 1</t>
  </si>
  <si>
    <t>Cao Xá 1</t>
  </si>
  <si>
    <t>Cao Xá 2</t>
  </si>
  <si>
    <t>Tứ Xã 2</t>
  </si>
  <si>
    <t>Liên Cơ</t>
  </si>
  <si>
    <t>Sơn Vy 2</t>
  </si>
  <si>
    <t>Phùng Nguyên 2</t>
  </si>
  <si>
    <t>Tứ Xã 1</t>
  </si>
  <si>
    <t>Khối Tiểu học</t>
  </si>
  <si>
    <t>Bản Nguyên 1</t>
  </si>
  <si>
    <t>Cao Mại</t>
  </si>
  <si>
    <t>Vĩnh Lại </t>
  </si>
  <si>
    <t>Bản Nguyên 2</t>
  </si>
  <si>
    <t>SuPe</t>
  </si>
  <si>
    <t>Khối Trung học cơ sở</t>
  </si>
  <si>
    <t>Ngân hàng CSXH</t>
  </si>
  <si>
    <t>Trung tâm Y tế huyện</t>
  </si>
  <si>
    <t>Chi cục thuế KV LT-PN</t>
  </si>
  <si>
    <t>Kho bạc NN</t>
  </si>
  <si>
    <t>Công an huyện</t>
  </si>
  <si>
    <t xml:space="preserve">Chi cục Thống kê </t>
  </si>
  <si>
    <t>Tòa án nhân dân huyện</t>
  </si>
  <si>
    <t>Viện kiểm sát nhân dân huyện</t>
  </si>
  <si>
    <t>Công ty TNHH Xuân Sơn Thanh Thủy</t>
  </si>
  <si>
    <t>Trường THPT LCS</t>
  </si>
  <si>
    <t>Trường THPT Lâm Thao</t>
  </si>
  <si>
    <t>Quỹ hỗ trợ nông dân</t>
  </si>
  <si>
    <t>Ban Chỉ đạo đấu giá quyền SD đất</t>
  </si>
  <si>
    <t>HTX dịch vụ NN và điện năng Tiên Kiên</t>
  </si>
  <si>
    <t>HTX nông nghiệp và dịch vụ TT Hùng Sơn</t>
  </si>
  <si>
    <t>HTX dịch vụ NN và điện năng Xuân Lũng</t>
  </si>
  <si>
    <t>HTX dịch vụ NN và điện năng Thạch Sơn</t>
  </si>
  <si>
    <t>HTX Nông nghiệp TT Lâm Thao</t>
  </si>
  <si>
    <t>HTX dịch vụ nông nghiệp xã Sơn Dương</t>
  </si>
  <si>
    <t>HTX dịch vụ NN và điện năng Thạch Vỹ</t>
  </si>
  <si>
    <t>HTX dịch vụ nông nghiệp Quỳnh Lâm</t>
  </si>
  <si>
    <t>HTX dịch vụ nông nghiệp xã Sơn Vi</t>
  </si>
  <si>
    <t>HTX dịch vụ nông nghiệp điện năng Vân Hùng</t>
  </si>
  <si>
    <t>HTX dịch vụ nông nghiệp và điện năng Kinh Kệ</t>
  </si>
  <si>
    <t>HTX dịch vụ nông nghiệp và điện năng Xuân Huy</t>
  </si>
  <si>
    <t>HTX dịch vụ nông nghiệp và điện năng Bản Nguyên</t>
  </si>
  <si>
    <t>HTX dịch vụ nông nghiệp và điện năng Hợp Hải</t>
  </si>
  <si>
    <t>HTX dịch vụ nông nghiệp xã Cao Xá</t>
  </si>
  <si>
    <t>HTX dịch vụ nông nghiệpđiện năng Vĩnh Lại</t>
  </si>
  <si>
    <t>Các hợp tác xã</t>
  </si>
  <si>
    <t>Các đơn vị dự toán khối phòng, ban, đơn vị sự nghiệp thuộc huyện</t>
  </si>
  <si>
    <t>Các cơ quan, đơn vị khác</t>
  </si>
  <si>
    <t>Ban Quản lý DA Văn phòng Huyện ủy</t>
  </si>
  <si>
    <t>Ban Quản lý DA VP HĐND và UBND</t>
  </si>
  <si>
    <t>BQL dự án xây dựng khu nhà ở đô thị đồng Nhà lạnh</t>
  </si>
  <si>
    <t>BQL dự án di chuyển đường điện 35KV nhánh rẽ Xuân Lũng - Tiên Kiên</t>
  </si>
  <si>
    <t>BQL kế hoạch sử dụng đất năm 2021</t>
  </si>
  <si>
    <t>CÁC CƠ QUAN, TỔ CHỨC</t>
  </si>
  <si>
    <t>QUYẾT TOÁN CHI CHƯƠNG TRÌNH MỤC TIÊU QUỐC GIA NĂM 2021</t>
  </si>
  <si>
    <t>CHI BỔ SUNG CHO NGÂN SÁCH UBND XÃ, THỊ TRẤN</t>
  </si>
  <si>
    <t>BCH Quân sự huyện</t>
  </si>
  <si>
    <t>QUYẾT TOÁN CHI BỔ SUNG TỪ NGÂN SÁCH CẤP HUYỆN CHO NGÂN SÁCH TỪNG XÃ NĂM 2021</t>
  </si>
  <si>
    <t>TỔNG NGUỒN THU NSNN</t>
  </si>
  <si>
    <t>Biểu số 96/CK-NSNN</t>
  </si>
  <si>
    <t>(Quyết toán đã được HĐND phê chuẩn)</t>
  </si>
  <si>
    <t>CÂN ĐỐI NGÂN SÁCH ĐỊA PHƯƠNG NĂM 2021</t>
  </si>
  <si>
    <t>Biểu số 97/CK-NSNN</t>
  </si>
  <si>
    <t>Biểu số 98/CK-NSNN</t>
  </si>
  <si>
    <t>QUYẾT TOÁN CHI NGÂN SÁCH ĐỊA PHƯƠNG THEO CƠ CẤU CHI NĂM 2021</t>
  </si>
  <si>
    <t>Biểu số 99/CK-NSNN</t>
  </si>
  <si>
    <t>Biểu số 100/CK-NSNN</t>
  </si>
  <si>
    <t>Biểu số 102/CK-NSNN</t>
  </si>
  <si>
    <t>Biểu số 101/CK-NSNN</t>
  </si>
  <si>
    <t>QUYẾT TOÁN CHI NGÂN SÁCH CẤP HUYỆN CHO TỪNG CƠ QUAN, TỔ CHỨC THEO LĨNH VỰC NĂM 2021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</si>
</sst>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_(@_)"/>
    <numFmt numFmtId="166" formatCode="###,###"/>
    <numFmt numFmtId="167" formatCode="&quot;$&quot;#,##0;\-&quot;$&quot;#,##0"/>
    <numFmt numFmtId="168" formatCode="_(* #,##0_);_(* \(#,##0\);_(* &quot;-&quot;??_);_(@_)"/>
    <numFmt numFmtId="169" formatCode="0.0%"/>
    <numFmt numFmtId="170" formatCode="0.0"/>
    <numFmt numFmtId="171" formatCode="#,##0.000000"/>
    <numFmt numFmtId="172" formatCode="#,##0.000_);\(#,##0.000\)"/>
    <numFmt numFmtId="173" formatCode="_(* #,##0.000_);_(* \(#,##0.000\);_(* &quot;-&quot;??_);_(@_)"/>
    <numFmt numFmtId="174" formatCode="_(* #,##0.0_);_(* \(#,##0.0\);_(* &quot;-&quot;??_);_(@_)"/>
    <numFmt numFmtId="175" formatCode="#,##0.0_);\(#,##0.0\)"/>
    <numFmt numFmtId="176" formatCode="_-* #,##0.00\ _₫_-;\-* #,##0.00\ _₫_-;_-* &quot;-&quot;??\ _₫_-;_-@_-"/>
    <numFmt numFmtId="177" formatCode="###,###,###"/>
    <numFmt numFmtId="178" formatCode="#,##0.000"/>
    <numFmt numFmtId="179" formatCode="#,##0.0000"/>
    <numFmt numFmtId="180" formatCode="_(* #,##0.0_);_(* \(#,##0.0\);_(* &quot;-&quot;?_);_(@_)"/>
    <numFmt numFmtId="181" formatCode="0.000%"/>
    <numFmt numFmtId="182" formatCode="_(* #,##0.0000_);_(* \(#,##0.0000\);_(* &quot;-&quot;??_);_(@_)"/>
    <numFmt numFmtId="183" formatCode="_(* #,##0.00000_);_(* \(#,##0.00000\);_(* &quot;-&quot;??_);_(@_)"/>
  </numFmts>
  <fonts count="76">
    <font>
      <sz val="12"/>
      <name val=".VnTime"/>
      <family val="0"/>
    </font>
    <font>
      <b/>
      <sz val="12"/>
      <name val=".VnTime"/>
      <family val="0"/>
    </font>
    <font>
      <i/>
      <sz val="12"/>
      <name val=".VnTime"/>
      <family val="0"/>
    </font>
    <font>
      <b/>
      <i/>
      <sz val="12"/>
      <name val=".VnTime"/>
      <family val="0"/>
    </font>
    <font>
      <u val="single"/>
      <sz val="9.6"/>
      <color indexed="12"/>
      <name val=".VnTime"/>
      <family val="2"/>
    </font>
    <font>
      <u val="single"/>
      <sz val="9.6"/>
      <color indexed="36"/>
      <name val=".VnTime"/>
      <family val="2"/>
    </font>
    <font>
      <b/>
      <sz val="12"/>
      <name val="Times New Roman"/>
      <family val="1"/>
    </font>
    <font>
      <sz val="12"/>
      <name val="Times New Roman"/>
      <family val="1"/>
    </font>
    <font>
      <b/>
      <sz val="14"/>
      <name val="Times New Roman"/>
      <family val="1"/>
    </font>
    <font>
      <i/>
      <sz val="14"/>
      <name val="Times New Roman"/>
      <family val="1"/>
    </font>
    <font>
      <sz val="14"/>
      <name val="Times New Roman"/>
      <family val="1"/>
    </font>
    <font>
      <b/>
      <sz val="13"/>
      <name val="Times New Roman"/>
      <family val="1"/>
    </font>
    <font>
      <sz val="13"/>
      <name val="Times New Roman"/>
      <family val="1"/>
    </font>
    <font>
      <b/>
      <u val="single"/>
      <sz val="14"/>
      <name val="Times New Roman"/>
      <family val="1"/>
    </font>
    <font>
      <b/>
      <sz val="11"/>
      <name val="Times New Roman"/>
      <family val="1"/>
    </font>
    <font>
      <b/>
      <sz val="14"/>
      <name val="Times New Romanh"/>
      <family val="0"/>
    </font>
    <font>
      <b/>
      <sz val="10"/>
      <name val="Times New Roman"/>
      <family val="1"/>
    </font>
    <font>
      <b/>
      <sz val="14"/>
      <name val="Times New Roman h"/>
      <family val="0"/>
    </font>
    <font>
      <b/>
      <i/>
      <u val="single"/>
      <sz val="14"/>
      <name val="Times New Roman"/>
      <family val="1"/>
    </font>
    <font>
      <sz val="12"/>
      <name val=".VnArial Narrow"/>
      <family val="2"/>
    </font>
    <font>
      <i/>
      <sz val="12"/>
      <name val="Times New Roman"/>
      <family val="1"/>
    </font>
    <font>
      <sz val="13"/>
      <name val=".VnTime"/>
      <family val="2"/>
    </font>
    <font>
      <sz val="10"/>
      <name val="Times New Roman"/>
      <family val="1"/>
    </font>
    <font>
      <i/>
      <sz val="10"/>
      <name val="Times New Roman"/>
      <family val="1"/>
    </font>
    <font>
      <sz val="14"/>
      <name val=".VnTime"/>
      <family val="2"/>
    </font>
    <font>
      <sz val="9"/>
      <name val="Arial"/>
      <family val="2"/>
    </font>
    <font>
      <b/>
      <i/>
      <sz val="14"/>
      <name val="Times New Roman"/>
      <family val="1"/>
    </font>
    <font>
      <sz val="10"/>
      <name val="Arial"/>
      <family val="2"/>
    </font>
    <font>
      <sz val="13"/>
      <name val="vntime"/>
      <family val="0"/>
    </font>
    <font>
      <sz val="11"/>
      <color indexed="8"/>
      <name val="Calibri"/>
      <family val="2"/>
    </font>
    <font>
      <sz val="12"/>
      <color indexed="8"/>
      <name val="Times New Roman"/>
      <family val="2"/>
    </font>
    <font>
      <sz val="11"/>
      <name val="Times New Roman"/>
      <family val="1"/>
    </font>
    <font>
      <i/>
      <sz val="11"/>
      <name val="Times New Roman"/>
      <family val="1"/>
    </font>
    <font>
      <i/>
      <sz val="13"/>
      <name val="Times New Roman"/>
      <family val="1"/>
    </font>
    <font>
      <sz val="8"/>
      <name val=".VnTime"/>
      <family val="2"/>
    </font>
    <font>
      <b/>
      <sz val="9"/>
      <name val="Times New Roman"/>
      <family val="1"/>
    </font>
    <font>
      <b/>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color indexed="63"/>
      </left>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medium"/>
      <right style="thin"/>
      <top style="hair"/>
      <bottom style="hair"/>
    </border>
    <border>
      <left style="thin"/>
      <right style="thin"/>
      <top style="hair"/>
      <bottom style="thin"/>
    </border>
    <border>
      <left style="thin"/>
      <right style="thin"/>
      <top style="thin"/>
      <bottom>
        <color indexed="63"/>
      </bottom>
    </border>
    <border>
      <left>
        <color indexed="63"/>
      </left>
      <right style="thin"/>
      <top style="thin"/>
      <bottom>
        <color indexed="63"/>
      </bottom>
    </border>
    <border>
      <left style="thin"/>
      <right style="thin"/>
      <top style="thin"/>
      <bottom style="hair"/>
    </border>
    <border>
      <left style="thin"/>
      <right style="thin"/>
      <top style="hair"/>
      <bottom>
        <color indexed="63"/>
      </bottom>
    </border>
    <border>
      <left style="medium"/>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hair"/>
      <bottom style="hair"/>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color indexed="63"/>
      </left>
      <right style="thin"/>
      <top style="medium"/>
      <bottom>
        <color indexed="63"/>
      </bottom>
    </border>
    <border>
      <left style="medium"/>
      <right style="thin"/>
      <top>
        <color indexed="63"/>
      </top>
      <bottom style="thin"/>
    </border>
    <border>
      <left style="medium"/>
      <right style="thin"/>
      <top style="thin"/>
      <bottom style="thin"/>
    </border>
    <border>
      <left>
        <color indexed="63"/>
      </left>
      <right style="thin"/>
      <top style="hair"/>
      <bottom style="hair"/>
    </border>
    <border>
      <left style="medium"/>
      <right style="thin"/>
      <top>
        <color indexed="63"/>
      </top>
      <bottom style="medium"/>
    </border>
    <border>
      <left>
        <color indexed="63"/>
      </left>
      <right style="thin"/>
      <top>
        <color indexed="63"/>
      </top>
      <bottom style="medium"/>
    </border>
    <border>
      <left style="thin"/>
      <right style="thin"/>
      <top>
        <color indexed="63"/>
      </top>
      <bottom style="hair"/>
    </border>
    <border>
      <left>
        <color indexed="63"/>
      </left>
      <right style="thin"/>
      <top style="thin"/>
      <bottom style="hair"/>
    </border>
    <border>
      <left style="thin"/>
      <right>
        <color indexed="63"/>
      </right>
      <top style="hair"/>
      <bottom style="hair"/>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right/>
      <top style="thin"/>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167" fontId="25" fillId="0" borderId="0" applyProtection="0">
      <alignment/>
    </xf>
    <xf numFmtId="4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29" borderId="0" applyNumberFormat="0" applyBorder="0" applyAlignment="0" applyProtection="0"/>
    <xf numFmtId="165" fontId="21"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4"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4" fillId="0" borderId="0">
      <alignment/>
      <protection/>
    </xf>
    <xf numFmtId="0" fontId="56" fillId="0" borderId="0">
      <alignment/>
      <protection/>
    </xf>
    <xf numFmtId="0" fontId="25" fillId="0" borderId="0">
      <alignment/>
      <protection/>
    </xf>
    <xf numFmtId="0" fontId="0" fillId="0" borderId="0">
      <alignment/>
      <protection/>
    </xf>
    <xf numFmtId="0" fontId="27" fillId="0" borderId="0">
      <alignment/>
      <protection/>
    </xf>
    <xf numFmtId="0" fontId="69" fillId="0" borderId="0">
      <alignment/>
      <protection/>
    </xf>
    <xf numFmtId="0" fontId="24" fillId="0" borderId="0" applyProtection="0">
      <alignment/>
    </xf>
    <xf numFmtId="0" fontId="19" fillId="0" borderId="0">
      <alignment/>
      <protection/>
    </xf>
    <xf numFmtId="0" fontId="27" fillId="0" borderId="0">
      <alignment/>
      <protection/>
    </xf>
    <xf numFmtId="0" fontId="56" fillId="0" borderId="0">
      <alignment/>
      <protection/>
    </xf>
    <xf numFmtId="0" fontId="0" fillId="0" borderId="0">
      <alignment/>
      <protection/>
    </xf>
    <xf numFmtId="0" fontId="28" fillId="0" borderId="0">
      <alignment/>
      <protection/>
    </xf>
    <xf numFmtId="0" fontId="29"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95">
    <xf numFmtId="0" fontId="0" fillId="0" borderId="0" xfId="0" applyAlignment="1">
      <alignment/>
    </xf>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7" fillId="0" borderId="0" xfId="0" applyFont="1" applyAlignment="1">
      <alignment/>
    </xf>
    <xf numFmtId="0" fontId="8" fillId="0" borderId="0" xfId="0" applyFont="1" applyAlignment="1">
      <alignment horizontal="left"/>
    </xf>
    <xf numFmtId="0" fontId="8" fillId="0" borderId="0" xfId="0" applyFont="1" applyAlignment="1" quotePrefix="1">
      <alignment horizontal="centerContinuous"/>
    </xf>
    <xf numFmtId="0" fontId="9" fillId="0" borderId="0" xfId="0" applyFont="1" applyAlignment="1">
      <alignment horizontal="left"/>
    </xf>
    <xf numFmtId="0" fontId="10" fillId="0" borderId="0" xfId="0" applyFont="1" applyAlignment="1">
      <alignment/>
    </xf>
    <xf numFmtId="0" fontId="12" fillId="0" borderId="0" xfId="0" applyFont="1" applyAlignment="1">
      <alignment/>
    </xf>
    <xf numFmtId="0" fontId="9" fillId="0" borderId="0" xfId="0" applyFont="1" applyAlignment="1">
      <alignment/>
    </xf>
    <xf numFmtId="0" fontId="8" fillId="0" borderId="0" xfId="0" applyFont="1" applyAlignment="1">
      <alignment/>
    </xf>
    <xf numFmtId="0" fontId="14" fillId="0" borderId="0" xfId="0" applyFont="1" applyAlignment="1">
      <alignment vertical="center"/>
    </xf>
    <xf numFmtId="0" fontId="6" fillId="0" borderId="0" xfId="66" applyFont="1" applyAlignment="1">
      <alignment horizontal="centerContinuous"/>
      <protection/>
    </xf>
    <xf numFmtId="0" fontId="7" fillId="0" borderId="0" xfId="66" applyFont="1" applyAlignment="1">
      <alignment horizontal="centerContinuous"/>
      <protection/>
    </xf>
    <xf numFmtId="0" fontId="8" fillId="0" borderId="0" xfId="66" applyFont="1" applyAlignment="1">
      <alignment horizontal="centerContinuous"/>
      <protection/>
    </xf>
    <xf numFmtId="0" fontId="7" fillId="0" borderId="0" xfId="66" applyFont="1">
      <alignment/>
      <protection/>
    </xf>
    <xf numFmtId="0" fontId="8" fillId="0" borderId="0" xfId="66" applyFont="1" applyAlignment="1">
      <alignment horizontal="left"/>
      <protection/>
    </xf>
    <xf numFmtId="0" fontId="8" fillId="0" borderId="0" xfId="66" applyFont="1" applyAlignment="1" quotePrefix="1">
      <alignment horizontal="centerContinuous"/>
      <protection/>
    </xf>
    <xf numFmtId="0" fontId="9" fillId="0" borderId="0" xfId="66" applyFont="1" applyAlignment="1">
      <alignment horizontal="left"/>
      <protection/>
    </xf>
    <xf numFmtId="0" fontId="10" fillId="0" borderId="0" xfId="66" applyFont="1">
      <alignment/>
      <protection/>
    </xf>
    <xf numFmtId="0" fontId="12" fillId="0" borderId="0" xfId="66" applyFont="1">
      <alignment/>
      <protection/>
    </xf>
    <xf numFmtId="0" fontId="14" fillId="0" borderId="10" xfId="66" applyFont="1" applyBorder="1" applyAlignment="1">
      <alignment horizontal="center" vertical="center"/>
      <protection/>
    </xf>
    <xf numFmtId="0" fontId="14" fillId="0" borderId="0" xfId="66" applyFont="1" applyAlignment="1">
      <alignment vertical="center"/>
      <protection/>
    </xf>
    <xf numFmtId="0" fontId="11" fillId="0" borderId="11" xfId="66" applyFont="1" applyBorder="1" applyAlignment="1">
      <alignment horizontal="centerContinuous"/>
      <protection/>
    </xf>
    <xf numFmtId="0" fontId="11" fillId="0" borderId="12" xfId="66" applyFont="1" applyBorder="1" applyAlignment="1">
      <alignment horizontal="centerContinuous"/>
      <protection/>
    </xf>
    <xf numFmtId="0" fontId="8" fillId="0" borderId="13" xfId="66" applyFont="1" applyBorder="1" applyAlignment="1">
      <alignment horizontal="centerContinuous"/>
      <protection/>
    </xf>
    <xf numFmtId="0" fontId="11" fillId="0" borderId="0" xfId="66" applyFont="1" applyBorder="1" applyAlignment="1">
      <alignment horizontal="centerContinuous"/>
      <protection/>
    </xf>
    <xf numFmtId="0" fontId="11" fillId="0" borderId="14" xfId="66" applyFont="1" applyBorder="1" applyAlignment="1">
      <alignment horizontal="centerContinuous"/>
      <protection/>
    </xf>
    <xf numFmtId="0" fontId="8" fillId="0" borderId="0" xfId="66" applyFont="1" applyBorder="1" applyAlignment="1">
      <alignment horizontal="centerContinuous"/>
      <protection/>
    </xf>
    <xf numFmtId="0" fontId="11" fillId="0" borderId="15" xfId="66" applyFont="1" applyBorder="1" applyAlignment="1">
      <alignment horizontal="center"/>
      <protection/>
    </xf>
    <xf numFmtId="0" fontId="11" fillId="0" borderId="16" xfId="66" applyFont="1" applyBorder="1" applyAlignment="1">
      <alignment horizontal="center"/>
      <protection/>
    </xf>
    <xf numFmtId="0" fontId="11" fillId="0" borderId="17" xfId="66" applyFont="1" applyBorder="1" applyAlignment="1">
      <alignment horizontal="center"/>
      <protection/>
    </xf>
    <xf numFmtId="0" fontId="11" fillId="0" borderId="18" xfId="66" applyFont="1" applyBorder="1" applyAlignment="1">
      <alignment horizontal="center"/>
      <protection/>
    </xf>
    <xf numFmtId="0" fontId="14" fillId="0" borderId="15" xfId="66" applyFont="1" applyBorder="1" applyAlignment="1">
      <alignment horizontal="center" vertical="center"/>
      <protection/>
    </xf>
    <xf numFmtId="0" fontId="14" fillId="0" borderId="19" xfId="66" applyFont="1" applyBorder="1" applyAlignment="1">
      <alignment horizontal="center" vertical="center"/>
      <protection/>
    </xf>
    <xf numFmtId="0" fontId="9" fillId="0" borderId="0" xfId="66" applyFont="1" applyBorder="1" applyAlignment="1">
      <alignment horizontal="center"/>
      <protection/>
    </xf>
    <xf numFmtId="0" fontId="10" fillId="0" borderId="0" xfId="0" applyFont="1" applyFill="1" applyAlignment="1">
      <alignment/>
    </xf>
    <xf numFmtId="0" fontId="7" fillId="0" borderId="0" xfId="0" applyFont="1" applyFill="1" applyAlignment="1">
      <alignment/>
    </xf>
    <xf numFmtId="0" fontId="14" fillId="0" borderId="20" xfId="66" applyFont="1" applyBorder="1" applyAlignment="1">
      <alignment horizontal="center" vertical="center"/>
      <protection/>
    </xf>
    <xf numFmtId="0" fontId="10" fillId="0" borderId="0" xfId="0" applyFont="1" applyBorder="1" applyAlignment="1">
      <alignment/>
    </xf>
    <xf numFmtId="0" fontId="20" fillId="0" borderId="0" xfId="0" applyFont="1" applyAlignment="1">
      <alignment/>
    </xf>
    <xf numFmtId="0" fontId="8" fillId="0" borderId="15" xfId="66" applyFont="1" applyBorder="1" applyAlignment="1">
      <alignment horizontal="center" vertical="center"/>
      <protection/>
    </xf>
    <xf numFmtId="0" fontId="8" fillId="0" borderId="21" xfId="66" applyFont="1" applyBorder="1" applyAlignment="1">
      <alignment horizontal="center" vertical="center"/>
      <protection/>
    </xf>
    <xf numFmtId="0" fontId="8" fillId="0" borderId="22" xfId="66" applyFont="1" applyBorder="1" applyAlignment="1">
      <alignment horizontal="center" vertical="center"/>
      <protection/>
    </xf>
    <xf numFmtId="0" fontId="10" fillId="0" borderId="17" xfId="66" applyFont="1" applyBorder="1" applyAlignment="1">
      <alignment vertical="center"/>
      <protection/>
    </xf>
    <xf numFmtId="0" fontId="8" fillId="0" borderId="0" xfId="69" applyNumberFormat="1" applyFont="1" applyFill="1" applyBorder="1" applyAlignment="1">
      <alignment vertical="center" wrapText="1"/>
    </xf>
    <xf numFmtId="0" fontId="22" fillId="0" borderId="0" xfId="0" applyFont="1" applyAlignment="1">
      <alignment/>
    </xf>
    <xf numFmtId="0" fontId="31" fillId="0" borderId="0" xfId="0" applyFont="1" applyAlignment="1">
      <alignment/>
    </xf>
    <xf numFmtId="0" fontId="32" fillId="0" borderId="0" xfId="0" applyFont="1" applyAlignment="1">
      <alignment/>
    </xf>
    <xf numFmtId="0" fontId="31" fillId="0" borderId="0" xfId="0" applyFont="1" applyBorder="1" applyAlignment="1">
      <alignment/>
    </xf>
    <xf numFmtId="0" fontId="32" fillId="0" borderId="0" xfId="0" applyFont="1" applyAlignment="1">
      <alignment horizontal="left"/>
    </xf>
    <xf numFmtId="0" fontId="8" fillId="0" borderId="23" xfId="0" applyFont="1" applyBorder="1" applyAlignment="1">
      <alignment/>
    </xf>
    <xf numFmtId="0" fontId="10" fillId="0" borderId="23" xfId="0" applyFont="1" applyBorder="1" applyAlignment="1">
      <alignment/>
    </xf>
    <xf numFmtId="3" fontId="26" fillId="0" borderId="23" xfId="0" applyNumberFormat="1" applyFont="1" applyBorder="1" applyAlignment="1">
      <alignment/>
    </xf>
    <xf numFmtId="3" fontId="9" fillId="0" borderId="23" xfId="0" applyNumberFormat="1" applyFont="1" applyBorder="1" applyAlignment="1">
      <alignment/>
    </xf>
    <xf numFmtId="0" fontId="8" fillId="0" borderId="24" xfId="0" applyFont="1" applyFill="1" applyBorder="1" applyAlignment="1">
      <alignment horizontal="center"/>
    </xf>
    <xf numFmtId="0" fontId="10" fillId="0" borderId="23" xfId="0" applyFont="1" applyFill="1" applyBorder="1" applyAlignment="1">
      <alignment/>
    </xf>
    <xf numFmtId="3" fontId="13" fillId="0" borderId="23" xfId="0" applyNumberFormat="1" applyFont="1" applyFill="1" applyBorder="1" applyAlignment="1">
      <alignment/>
    </xf>
    <xf numFmtId="0" fontId="8" fillId="0" borderId="23" xfId="0" applyFont="1" applyFill="1" applyBorder="1" applyAlignment="1">
      <alignment/>
    </xf>
    <xf numFmtId="0" fontId="8" fillId="0" borderId="0" xfId="66" applyFont="1">
      <alignment/>
      <protection/>
    </xf>
    <xf numFmtId="164" fontId="10" fillId="0" borderId="0" xfId="66" applyNumberFormat="1" applyFont="1">
      <alignment/>
      <protection/>
    </xf>
    <xf numFmtId="3" fontId="13" fillId="0" borderId="23" xfId="0" applyNumberFormat="1" applyFont="1" applyBorder="1" applyAlignment="1">
      <alignment/>
    </xf>
    <xf numFmtId="166" fontId="10" fillId="0" borderId="23" xfId="74" applyNumberFormat="1" applyFont="1" applyFill="1" applyBorder="1" applyAlignment="1">
      <alignment vertical="center" wrapText="1"/>
      <protection/>
    </xf>
    <xf numFmtId="0" fontId="10" fillId="0" borderId="23" xfId="0" applyFont="1" applyBorder="1" applyAlignment="1">
      <alignment horizontal="left" vertical="center" wrapText="1"/>
    </xf>
    <xf numFmtId="0" fontId="13" fillId="0" borderId="23" xfId="0" applyFont="1" applyBorder="1" applyAlignment="1">
      <alignment/>
    </xf>
    <xf numFmtId="3" fontId="18" fillId="0" borderId="23" xfId="0" applyNumberFormat="1" applyFont="1" applyBorder="1" applyAlignment="1">
      <alignment/>
    </xf>
    <xf numFmtId="0" fontId="13" fillId="0" borderId="0" xfId="0" applyFont="1" applyAlignment="1">
      <alignment/>
    </xf>
    <xf numFmtId="0" fontId="10" fillId="0" borderId="25" xfId="0" applyFont="1" applyBorder="1" applyAlignment="1">
      <alignment/>
    </xf>
    <xf numFmtId="0" fontId="11" fillId="0" borderId="0" xfId="66" applyFont="1" applyAlignment="1">
      <alignment vertical="center"/>
      <protection/>
    </xf>
    <xf numFmtId="0" fontId="10" fillId="0" borderId="23" xfId="0" applyFont="1" applyBorder="1" applyAlignment="1">
      <alignment horizontal="center"/>
    </xf>
    <xf numFmtId="0" fontId="33" fillId="0" borderId="0" xfId="66" applyFont="1">
      <alignment/>
      <protection/>
    </xf>
    <xf numFmtId="0" fontId="33" fillId="0" borderId="0" xfId="66" applyFont="1" applyAlignment="1">
      <alignment horizontal="right"/>
      <protection/>
    </xf>
    <xf numFmtId="0" fontId="8" fillId="0" borderId="26" xfId="66" applyFont="1" applyBorder="1" applyAlignment="1">
      <alignment horizontal="center" vertical="center"/>
      <protection/>
    </xf>
    <xf numFmtId="0" fontId="10" fillId="0" borderId="27" xfId="66" applyFont="1" applyBorder="1" applyAlignment="1" quotePrefix="1">
      <alignment horizontal="center" vertical="center"/>
      <protection/>
    </xf>
    <xf numFmtId="0" fontId="8" fillId="0" borderId="23" xfId="0" applyFont="1" applyBorder="1" applyAlignment="1">
      <alignment horizontal="center"/>
    </xf>
    <xf numFmtId="0" fontId="10" fillId="0" borderId="23" xfId="0" applyFont="1" applyBorder="1" applyAlignment="1" quotePrefix="1">
      <alignment horizontal="center"/>
    </xf>
    <xf numFmtId="0" fontId="8" fillId="0" borderId="28" xfId="0" applyFont="1" applyBorder="1" applyAlignment="1">
      <alignment horizontal="center" vertical="center"/>
    </xf>
    <xf numFmtId="0" fontId="10" fillId="0" borderId="28" xfId="0" applyFont="1" applyBorder="1" applyAlignment="1" quotePrefix="1">
      <alignment horizontal="center" vertical="center"/>
    </xf>
    <xf numFmtId="0" fontId="8" fillId="0" borderId="23" xfId="0" applyFont="1" applyBorder="1" applyAlignment="1">
      <alignment horizontal="center" vertical="center"/>
    </xf>
    <xf numFmtId="0" fontId="10" fillId="0" borderId="23" xfId="0" applyFont="1" applyBorder="1" applyAlignment="1">
      <alignment horizontal="center" vertical="center"/>
    </xf>
    <xf numFmtId="0" fontId="13" fillId="0" borderId="23" xfId="0" applyFont="1" applyBorder="1" applyAlignment="1">
      <alignment horizontal="center"/>
    </xf>
    <xf numFmtId="0" fontId="8" fillId="0" borderId="29" xfId="0" applyFont="1" applyBorder="1" applyAlignment="1">
      <alignment horizontal="center" vertical="center"/>
    </xf>
    <xf numFmtId="0" fontId="10" fillId="0" borderId="29" xfId="0" applyFont="1" applyBorder="1" applyAlignment="1">
      <alignment vertical="center"/>
    </xf>
    <xf numFmtId="0" fontId="7" fillId="0" borderId="0" xfId="0" applyFont="1" applyFill="1" applyAlignment="1">
      <alignment horizontal="centerContinuous"/>
    </xf>
    <xf numFmtId="0" fontId="8" fillId="0" borderId="0" xfId="0" applyFont="1" applyFill="1" applyAlignment="1">
      <alignment horizontal="centerContinuous"/>
    </xf>
    <xf numFmtId="0" fontId="14" fillId="0" borderId="10" xfId="0" applyFont="1" applyFill="1" applyBorder="1" applyAlignment="1">
      <alignment horizontal="center" vertical="center"/>
    </xf>
    <xf numFmtId="0" fontId="9" fillId="0" borderId="0" xfId="0" applyFont="1" applyFill="1" applyAlignment="1">
      <alignment/>
    </xf>
    <xf numFmtId="0" fontId="8" fillId="0" borderId="0" xfId="0" applyFont="1" applyFill="1" applyAlignment="1">
      <alignment horizontal="right"/>
    </xf>
    <xf numFmtId="0" fontId="10" fillId="0" borderId="0" xfId="0" applyFont="1" applyFill="1" applyBorder="1" applyAlignment="1">
      <alignment/>
    </xf>
    <xf numFmtId="3" fontId="10" fillId="0" borderId="23" xfId="66" applyNumberFormat="1" applyFont="1" applyFill="1" applyBorder="1">
      <alignment/>
      <protection/>
    </xf>
    <xf numFmtId="3" fontId="9" fillId="0" borderId="23" xfId="66" applyNumberFormat="1" applyFont="1" applyFill="1" applyBorder="1">
      <alignment/>
      <protection/>
    </xf>
    <xf numFmtId="0" fontId="10" fillId="0" borderId="23" xfId="0" applyFont="1" applyFill="1" applyBorder="1" applyAlignment="1">
      <alignment horizontal="center"/>
    </xf>
    <xf numFmtId="0" fontId="9" fillId="0" borderId="23" xfId="0" applyFont="1" applyFill="1" applyBorder="1" applyAlignment="1" quotePrefix="1">
      <alignment horizontal="center"/>
    </xf>
    <xf numFmtId="0" fontId="9" fillId="0" borderId="23" xfId="0" applyFont="1" applyFill="1" applyBorder="1" applyAlignment="1">
      <alignment/>
    </xf>
    <xf numFmtId="0" fontId="10" fillId="0" borderId="23" xfId="0" applyFont="1" applyFill="1" applyBorder="1" applyAlignment="1" quotePrefix="1">
      <alignment horizontal="center"/>
    </xf>
    <xf numFmtId="3" fontId="8" fillId="0" borderId="23" xfId="66" applyNumberFormat="1" applyFont="1" applyFill="1" applyBorder="1">
      <alignment/>
      <protection/>
    </xf>
    <xf numFmtId="0" fontId="9" fillId="0" borderId="23" xfId="0" applyFont="1" applyFill="1" applyBorder="1" applyAlignment="1">
      <alignment horizontal="center"/>
    </xf>
    <xf numFmtId="0" fontId="10" fillId="0" borderId="0" xfId="66" applyFont="1" applyFill="1">
      <alignment/>
      <protection/>
    </xf>
    <xf numFmtId="0" fontId="7" fillId="0" borderId="0" xfId="0" applyFont="1" applyFill="1" applyAlignment="1">
      <alignment horizontal="right"/>
    </xf>
    <xf numFmtId="0" fontId="10" fillId="0" borderId="25" xfId="0" applyFont="1" applyFill="1" applyBorder="1" applyAlignment="1">
      <alignment horizontal="right"/>
    </xf>
    <xf numFmtId="0" fontId="10" fillId="0" borderId="0" xfId="0" applyFont="1" applyFill="1" applyBorder="1" applyAlignment="1">
      <alignment horizontal="right"/>
    </xf>
    <xf numFmtId="3" fontId="13" fillId="0" borderId="23" xfId="0" applyNumberFormat="1" applyFont="1" applyFill="1" applyBorder="1" applyAlignment="1">
      <alignment horizontal="right"/>
    </xf>
    <xf numFmtId="169" fontId="13" fillId="0" borderId="23" xfId="78" applyNumberFormat="1" applyFont="1" applyFill="1" applyBorder="1" applyAlignment="1">
      <alignment horizontal="center"/>
    </xf>
    <xf numFmtId="3" fontId="10" fillId="0" borderId="23" xfId="0" applyNumberFormat="1" applyFont="1" applyFill="1" applyBorder="1" applyAlignment="1">
      <alignment/>
    </xf>
    <xf numFmtId="3" fontId="10" fillId="0" borderId="23" xfId="0" applyNumberFormat="1" applyFont="1" applyFill="1" applyBorder="1" applyAlignment="1">
      <alignment horizontal="right"/>
    </xf>
    <xf numFmtId="169" fontId="10" fillId="0" borderId="23" xfId="78" applyNumberFormat="1" applyFont="1" applyFill="1" applyBorder="1" applyAlignment="1">
      <alignment horizontal="center"/>
    </xf>
    <xf numFmtId="3" fontId="8" fillId="0" borderId="23" xfId="0" applyNumberFormat="1" applyFont="1" applyFill="1" applyBorder="1" applyAlignment="1">
      <alignment/>
    </xf>
    <xf numFmtId="3" fontId="8" fillId="0" borderId="23" xfId="0" applyNumberFormat="1" applyFont="1" applyFill="1" applyBorder="1" applyAlignment="1">
      <alignment horizontal="right"/>
    </xf>
    <xf numFmtId="169" fontId="8" fillId="0" borderId="23" xfId="78" applyNumberFormat="1" applyFont="1" applyFill="1" applyBorder="1" applyAlignment="1">
      <alignment horizontal="center"/>
    </xf>
    <xf numFmtId="0" fontId="7" fillId="0" borderId="0" xfId="66" applyFont="1" applyFill="1" applyAlignment="1">
      <alignment horizontal="centerContinuous"/>
      <protection/>
    </xf>
    <xf numFmtId="0" fontId="14" fillId="0" borderId="10" xfId="66" applyFont="1" applyFill="1" applyBorder="1" applyAlignment="1">
      <alignment horizontal="center" vertical="center"/>
      <protection/>
    </xf>
    <xf numFmtId="164" fontId="10" fillId="0" borderId="0" xfId="66" applyNumberFormat="1" applyFont="1" applyFill="1">
      <alignment/>
      <protection/>
    </xf>
    <xf numFmtId="0" fontId="7" fillId="0" borderId="0" xfId="66" applyFont="1" applyFill="1">
      <alignment/>
      <protection/>
    </xf>
    <xf numFmtId="0" fontId="8" fillId="0" borderId="23" xfId="0" applyFont="1" applyFill="1" applyBorder="1" applyAlignment="1">
      <alignment horizontal="center"/>
    </xf>
    <xf numFmtId="3" fontId="13" fillId="0" borderId="23" xfId="66" applyNumberFormat="1" applyFont="1" applyFill="1" applyBorder="1">
      <alignment/>
      <protection/>
    </xf>
    <xf numFmtId="0" fontId="6" fillId="0" borderId="23" xfId="0" applyFont="1" applyFill="1" applyBorder="1" applyAlignment="1">
      <alignment horizontal="center" vertical="center"/>
    </xf>
    <xf numFmtId="0" fontId="6" fillId="0" borderId="23" xfId="0" applyNumberFormat="1" applyFont="1" applyFill="1" applyBorder="1" applyAlignment="1">
      <alignment horizontal="left" vertical="center"/>
    </xf>
    <xf numFmtId="0" fontId="6" fillId="0" borderId="23" xfId="0" applyFont="1" applyFill="1" applyBorder="1" applyAlignment="1">
      <alignment horizontal="center" vertical="center"/>
    </xf>
    <xf numFmtId="0" fontId="6" fillId="0" borderId="23" xfId="0" applyNumberFormat="1" applyFont="1" applyFill="1" applyBorder="1" applyAlignment="1">
      <alignment horizontal="left" vertical="center" wrapText="1"/>
    </xf>
    <xf numFmtId="0" fontId="10" fillId="0" borderId="22" xfId="66" applyFont="1" applyFill="1" applyBorder="1">
      <alignment/>
      <protection/>
    </xf>
    <xf numFmtId="0" fontId="10" fillId="0" borderId="17" xfId="66" applyFont="1" applyFill="1" applyBorder="1">
      <alignment/>
      <protection/>
    </xf>
    <xf numFmtId="0" fontId="10" fillId="0" borderId="0" xfId="66" applyFont="1" applyFill="1" applyBorder="1">
      <alignment/>
      <protection/>
    </xf>
    <xf numFmtId="164" fontId="10" fillId="0" borderId="0" xfId="66" applyNumberFormat="1" applyFont="1" applyFill="1" applyBorder="1">
      <alignment/>
      <protection/>
    </xf>
    <xf numFmtId="0" fontId="7" fillId="0" borderId="0" xfId="66" applyFont="1" applyFill="1" applyBorder="1">
      <alignment/>
      <protection/>
    </xf>
    <xf numFmtId="164" fontId="7" fillId="0" borderId="0" xfId="0" applyNumberFormat="1" applyFont="1" applyAlignment="1">
      <alignment horizontal="centerContinuous"/>
    </xf>
    <xf numFmtId="0" fontId="22" fillId="0" borderId="0" xfId="73" applyFont="1" applyFill="1" applyAlignment="1">
      <alignment vertical="center"/>
      <protection/>
    </xf>
    <xf numFmtId="0" fontId="16" fillId="0" borderId="0" xfId="73" applyFont="1" applyFill="1" applyAlignment="1">
      <alignment vertical="center"/>
      <protection/>
    </xf>
    <xf numFmtId="0" fontId="23" fillId="0" borderId="0" xfId="73" applyFont="1" applyFill="1" applyAlignment="1">
      <alignment horizontal="center" vertical="center" wrapText="1"/>
      <protection/>
    </xf>
    <xf numFmtId="0" fontId="23" fillId="0" borderId="0" xfId="73" applyFont="1" applyFill="1" applyAlignment="1">
      <alignment horizontal="left" vertical="center" wrapText="1"/>
      <protection/>
    </xf>
    <xf numFmtId="164" fontId="22" fillId="0" borderId="0" xfId="73" applyNumberFormat="1" applyFont="1" applyFill="1" applyAlignment="1">
      <alignment vertical="center"/>
      <protection/>
    </xf>
    <xf numFmtId="164" fontId="16" fillId="0" borderId="0" xfId="73" applyNumberFormat="1" applyFont="1" applyFill="1" applyAlignment="1">
      <alignment vertical="center"/>
      <protection/>
    </xf>
    <xf numFmtId="164" fontId="8" fillId="0" borderId="0" xfId="66" applyNumberFormat="1" applyFont="1">
      <alignment/>
      <protection/>
    </xf>
    <xf numFmtId="0" fontId="9" fillId="0" borderId="0" xfId="73" applyFont="1" applyAlignment="1">
      <alignment horizontal="left"/>
      <protection/>
    </xf>
    <xf numFmtId="0" fontId="20" fillId="0" borderId="0" xfId="73" applyFont="1" applyAlignment="1">
      <alignment horizontal="left"/>
      <protection/>
    </xf>
    <xf numFmtId="0" fontId="20" fillId="0" borderId="0" xfId="73" applyFont="1">
      <alignment/>
      <protection/>
    </xf>
    <xf numFmtId="0" fontId="10"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0" fontId="10" fillId="0" borderId="24" xfId="0" applyFont="1" applyFill="1" applyBorder="1" applyAlignment="1">
      <alignment horizontal="center"/>
    </xf>
    <xf numFmtId="0" fontId="26" fillId="0" borderId="0" xfId="0" applyFont="1" applyFill="1" applyAlignment="1">
      <alignment/>
    </xf>
    <xf numFmtId="0" fontId="8" fillId="0" borderId="30" xfId="0" applyFont="1" applyFill="1" applyBorder="1" applyAlignment="1">
      <alignment horizontal="center"/>
    </xf>
    <xf numFmtId="3" fontId="22" fillId="0" borderId="0" xfId="0" applyNumberFormat="1" applyFont="1" applyFill="1" applyBorder="1" applyAlignment="1">
      <alignment vertical="center"/>
    </xf>
    <xf numFmtId="0" fontId="10" fillId="0" borderId="24" xfId="0" applyFont="1" applyFill="1" applyBorder="1" applyAlignment="1" quotePrefix="1">
      <alignment horizontal="center"/>
    </xf>
    <xf numFmtId="0" fontId="12" fillId="0" borderId="0" xfId="0" applyFont="1" applyFill="1" applyAlignment="1">
      <alignment/>
    </xf>
    <xf numFmtId="0" fontId="14" fillId="0" borderId="0" xfId="0" applyFont="1" applyFill="1" applyAlignment="1">
      <alignment vertical="center"/>
    </xf>
    <xf numFmtId="0" fontId="8" fillId="0" borderId="0" xfId="0" applyFont="1" applyFill="1" applyAlignment="1">
      <alignment/>
    </xf>
    <xf numFmtId="0" fontId="20" fillId="0" borderId="0" xfId="0" applyFont="1" applyFill="1" applyAlignment="1">
      <alignment/>
    </xf>
    <xf numFmtId="3" fontId="10" fillId="0" borderId="22" xfId="66" applyNumberFormat="1" applyFont="1" applyFill="1" applyBorder="1">
      <alignment/>
      <protection/>
    </xf>
    <xf numFmtId="0" fontId="10" fillId="0" borderId="23" xfId="0" applyFont="1" applyFill="1" applyBorder="1" applyAlignment="1">
      <alignment wrapText="1"/>
    </xf>
    <xf numFmtId="0" fontId="9" fillId="0" borderId="23" xfId="0" applyFont="1" applyFill="1" applyBorder="1" applyAlignment="1">
      <alignment wrapText="1"/>
    </xf>
    <xf numFmtId="0" fontId="8" fillId="0" borderId="0" xfId="66" applyFont="1" applyFill="1" applyAlignment="1">
      <alignment horizontal="centerContinuous"/>
      <protection/>
    </xf>
    <xf numFmtId="0" fontId="8" fillId="0" borderId="31" xfId="66" applyFont="1" applyFill="1" applyBorder="1" applyAlignment="1">
      <alignment horizontal="center" vertical="center"/>
      <protection/>
    </xf>
    <xf numFmtId="0" fontId="8" fillId="0" borderId="32" xfId="66" applyFont="1" applyFill="1" applyBorder="1" applyAlignment="1">
      <alignment horizontal="center" vertical="center"/>
      <protection/>
    </xf>
    <xf numFmtId="0" fontId="8" fillId="0" borderId="21" xfId="66" applyFont="1" applyFill="1" applyBorder="1" applyAlignment="1">
      <alignment horizontal="center" vertical="center"/>
      <protection/>
    </xf>
    <xf numFmtId="0" fontId="8" fillId="0" borderId="16" xfId="66" applyFont="1" applyFill="1" applyBorder="1" applyAlignment="1">
      <alignment horizontal="center" vertical="center"/>
      <protection/>
    </xf>
    <xf numFmtId="0" fontId="8" fillId="0" borderId="22" xfId="66" applyFont="1" applyFill="1" applyBorder="1" applyAlignment="1">
      <alignment horizontal="center" vertical="center"/>
      <protection/>
    </xf>
    <xf numFmtId="0" fontId="8" fillId="0" borderId="18" xfId="66" applyFont="1" applyFill="1" applyBorder="1" applyAlignment="1">
      <alignment horizontal="center" vertical="center"/>
      <protection/>
    </xf>
    <xf numFmtId="0" fontId="14" fillId="0" borderId="33" xfId="66" applyFont="1" applyFill="1" applyBorder="1" applyAlignment="1" quotePrefix="1">
      <alignment horizontal="center" vertical="center"/>
      <protection/>
    </xf>
    <xf numFmtId="3" fontId="8" fillId="0" borderId="21" xfId="66" applyNumberFormat="1" applyFont="1" applyFill="1" applyBorder="1">
      <alignment/>
      <protection/>
    </xf>
    <xf numFmtId="3" fontId="9" fillId="0" borderId="34" xfId="66" applyNumberFormat="1" applyFont="1" applyFill="1" applyBorder="1">
      <alignment/>
      <protection/>
    </xf>
    <xf numFmtId="3" fontId="10" fillId="0" borderId="34" xfId="66" applyNumberFormat="1" applyFont="1" applyFill="1" applyBorder="1">
      <alignment/>
      <protection/>
    </xf>
    <xf numFmtId="3" fontId="10" fillId="0" borderId="23" xfId="66" applyNumberFormat="1" applyFont="1" applyFill="1" applyBorder="1" applyAlignment="1">
      <alignment horizontal="center" vertical="center" wrapText="1"/>
      <protection/>
    </xf>
    <xf numFmtId="3" fontId="10" fillId="0" borderId="35" xfId="66" applyNumberFormat="1" applyFont="1" applyFill="1" applyBorder="1">
      <alignment/>
      <protection/>
    </xf>
    <xf numFmtId="0" fontId="10" fillId="0" borderId="36" xfId="66" applyFont="1" applyFill="1" applyBorder="1">
      <alignment/>
      <protection/>
    </xf>
    <xf numFmtId="0" fontId="9" fillId="0" borderId="15" xfId="0" applyFont="1" applyFill="1" applyBorder="1" applyAlignment="1">
      <alignment/>
    </xf>
    <xf numFmtId="0" fontId="10" fillId="0" borderId="30" xfId="0" applyFont="1" applyFill="1" applyBorder="1" applyAlignment="1">
      <alignment horizontal="center"/>
    </xf>
    <xf numFmtId="0" fontId="10" fillId="0" borderId="30" xfId="0" applyFont="1" applyFill="1" applyBorder="1" applyAlignment="1" quotePrefix="1">
      <alignment horizontal="center"/>
    </xf>
    <xf numFmtId="3" fontId="10" fillId="0" borderId="21" xfId="66" applyNumberFormat="1" applyFont="1" applyFill="1" applyBorder="1">
      <alignment/>
      <protection/>
    </xf>
    <xf numFmtId="3" fontId="10" fillId="0" borderId="16" xfId="66" applyNumberFormat="1" applyFont="1" applyFill="1" applyBorder="1">
      <alignment/>
      <protection/>
    </xf>
    <xf numFmtId="0" fontId="6" fillId="0" borderId="0" xfId="66" applyFont="1" applyFill="1" applyAlignment="1">
      <alignment horizontal="centerContinuous"/>
      <protection/>
    </xf>
    <xf numFmtId="0" fontId="10" fillId="0" borderId="0" xfId="66" applyFont="1" applyFill="1" applyBorder="1" applyAlignment="1">
      <alignment horizontal="centerContinuous"/>
      <protection/>
    </xf>
    <xf numFmtId="0" fontId="9" fillId="0" borderId="0" xfId="66" applyFont="1" applyFill="1" applyAlignment="1">
      <alignment horizontal="left"/>
      <protection/>
    </xf>
    <xf numFmtId="3" fontId="10" fillId="0" borderId="0" xfId="66" applyNumberFormat="1" applyFont="1" applyFill="1">
      <alignment/>
      <protection/>
    </xf>
    <xf numFmtId="0" fontId="8" fillId="0" borderId="37" xfId="66" applyFont="1" applyFill="1" applyBorder="1" applyAlignment="1">
      <alignment horizontal="center" vertical="center"/>
      <protection/>
    </xf>
    <xf numFmtId="0" fontId="10" fillId="0" borderId="38" xfId="66" applyFont="1" applyFill="1" applyBorder="1" applyAlignment="1" quotePrefix="1">
      <alignment horizontal="center" vertical="center"/>
      <protection/>
    </xf>
    <xf numFmtId="0" fontId="12" fillId="0" borderId="0" xfId="66" applyFont="1" applyFill="1">
      <alignment/>
      <protection/>
    </xf>
    <xf numFmtId="0" fontId="12" fillId="0" borderId="0" xfId="66" applyFont="1" applyFill="1" applyBorder="1">
      <alignment/>
      <protection/>
    </xf>
    <xf numFmtId="0" fontId="8" fillId="0" borderId="30" xfId="66" applyFont="1" applyFill="1" applyBorder="1" applyAlignment="1">
      <alignment horizontal="center" vertical="center"/>
      <protection/>
    </xf>
    <xf numFmtId="0" fontId="8" fillId="0" borderId="15" xfId="66" applyFont="1" applyFill="1" applyBorder="1" applyAlignment="1">
      <alignment horizontal="center" vertical="center"/>
      <protection/>
    </xf>
    <xf numFmtId="0" fontId="11" fillId="0" borderId="0" xfId="66" applyFont="1" applyFill="1" applyAlignment="1">
      <alignment horizontal="center"/>
      <protection/>
    </xf>
    <xf numFmtId="0" fontId="8" fillId="0" borderId="0" xfId="66" applyFont="1" applyFill="1" applyBorder="1" applyAlignment="1">
      <alignment horizontal="center"/>
      <protection/>
    </xf>
    <xf numFmtId="0" fontId="8" fillId="0" borderId="39" xfId="66" applyFont="1" applyFill="1" applyBorder="1" applyAlignment="1">
      <alignment horizontal="center" vertical="center"/>
      <protection/>
    </xf>
    <xf numFmtId="0" fontId="10" fillId="0" borderId="17" xfId="66" applyFont="1" applyFill="1" applyBorder="1" applyAlignment="1">
      <alignment vertical="center"/>
      <protection/>
    </xf>
    <xf numFmtId="0" fontId="14" fillId="0" borderId="40" xfId="66" applyFont="1" applyFill="1" applyBorder="1" applyAlignment="1">
      <alignment horizontal="center" vertical="center"/>
      <protection/>
    </xf>
    <xf numFmtId="0" fontId="14" fillId="0" borderId="20" xfId="66" applyFont="1" applyFill="1" applyBorder="1" applyAlignment="1">
      <alignment horizontal="center" vertical="center"/>
      <protection/>
    </xf>
    <xf numFmtId="0" fontId="14" fillId="0" borderId="0" xfId="66" applyFont="1" applyFill="1" applyAlignment="1">
      <alignment vertical="center"/>
      <protection/>
    </xf>
    <xf numFmtId="0" fontId="14" fillId="0" borderId="0" xfId="66" applyFont="1" applyFill="1" applyBorder="1" applyAlignment="1">
      <alignment vertical="center"/>
      <protection/>
    </xf>
    <xf numFmtId="0" fontId="8" fillId="0" borderId="15" xfId="0" applyFont="1" applyFill="1" applyBorder="1" applyAlignment="1">
      <alignment/>
    </xf>
    <xf numFmtId="164" fontId="8" fillId="0" borderId="19" xfId="66" applyNumberFormat="1" applyFont="1" applyFill="1" applyBorder="1">
      <alignment/>
      <protection/>
    </xf>
    <xf numFmtId="0" fontId="8" fillId="0" borderId="41" xfId="0" applyFont="1" applyFill="1" applyBorder="1" applyAlignment="1">
      <alignment/>
    </xf>
    <xf numFmtId="0" fontId="9" fillId="0" borderId="0" xfId="66" applyFont="1" applyFill="1">
      <alignment/>
      <protection/>
    </xf>
    <xf numFmtId="0" fontId="9" fillId="0" borderId="0" xfId="66" applyFont="1" applyFill="1" applyBorder="1">
      <alignment/>
      <protection/>
    </xf>
    <xf numFmtId="0" fontId="10" fillId="0" borderId="41" xfId="0" applyFont="1" applyFill="1" applyBorder="1" applyAlignment="1">
      <alignment/>
    </xf>
    <xf numFmtId="0" fontId="9" fillId="0" borderId="24" xfId="0" applyFont="1" applyFill="1" applyBorder="1" applyAlignment="1">
      <alignment horizontal="center"/>
    </xf>
    <xf numFmtId="0" fontId="9" fillId="0" borderId="41" xfId="0" applyFont="1" applyFill="1" applyBorder="1" applyAlignment="1">
      <alignment/>
    </xf>
    <xf numFmtId="0" fontId="9" fillId="0" borderId="24" xfId="0" applyFont="1" applyFill="1" applyBorder="1" applyAlignment="1" quotePrefix="1">
      <alignment horizontal="center"/>
    </xf>
    <xf numFmtId="0" fontId="10" fillId="0" borderId="24" xfId="0" applyFont="1" applyFill="1" applyBorder="1" applyAlignment="1">
      <alignment horizontal="center" vertical="center"/>
    </xf>
    <xf numFmtId="0" fontId="10" fillId="0" borderId="41" xfId="0" applyFont="1" applyFill="1" applyBorder="1" applyAlignment="1">
      <alignment horizontal="left" vertical="center" wrapText="1"/>
    </xf>
    <xf numFmtId="0" fontId="10" fillId="0" borderId="0" xfId="66" applyFont="1" applyFill="1" applyAlignment="1">
      <alignment horizontal="center" vertical="center" wrapText="1"/>
      <protection/>
    </xf>
    <xf numFmtId="0" fontId="10" fillId="0" borderId="0" xfId="66" applyFont="1" applyFill="1" applyBorder="1" applyAlignment="1">
      <alignment horizontal="center" vertical="center" wrapText="1"/>
      <protection/>
    </xf>
    <xf numFmtId="0" fontId="8" fillId="0" borderId="0" xfId="66" applyFont="1" applyFill="1">
      <alignment/>
      <protection/>
    </xf>
    <xf numFmtId="0" fontId="8" fillId="0" borderId="0" xfId="66" applyFont="1" applyFill="1" applyBorder="1">
      <alignment/>
      <protection/>
    </xf>
    <xf numFmtId="0" fontId="17" fillId="0" borderId="41" xfId="0" applyFont="1" applyFill="1" applyBorder="1" applyAlignment="1">
      <alignment/>
    </xf>
    <xf numFmtId="0" fontId="10" fillId="0" borderId="42" xfId="66" applyFont="1" applyFill="1" applyBorder="1">
      <alignment/>
      <protection/>
    </xf>
    <xf numFmtId="0" fontId="10" fillId="0" borderId="43" xfId="66" applyFont="1" applyFill="1" applyBorder="1">
      <alignment/>
      <protection/>
    </xf>
    <xf numFmtId="0" fontId="9" fillId="0" borderId="0" xfId="0" applyFont="1" applyFill="1" applyBorder="1" applyAlignment="1">
      <alignment/>
    </xf>
    <xf numFmtId="0" fontId="10" fillId="0" borderId="0" xfId="0" applyFont="1" applyFill="1" applyBorder="1" applyAlignment="1">
      <alignment horizontal="center"/>
    </xf>
    <xf numFmtId="0" fontId="10" fillId="0" borderId="15" xfId="0" applyFont="1" applyFill="1" applyBorder="1" applyAlignment="1">
      <alignment horizontal="center"/>
    </xf>
    <xf numFmtId="0" fontId="10" fillId="0" borderId="0" xfId="0" applyFont="1" applyFill="1" applyBorder="1" applyAlignment="1" quotePrefix="1">
      <alignment horizontal="center"/>
    </xf>
    <xf numFmtId="0" fontId="10" fillId="0" borderId="15" xfId="0" applyFont="1" applyFill="1" applyBorder="1" applyAlignment="1" quotePrefix="1">
      <alignment horizontal="center"/>
    </xf>
    <xf numFmtId="0" fontId="10" fillId="0" borderId="15" xfId="0" applyFont="1" applyFill="1" applyBorder="1" applyAlignment="1">
      <alignment/>
    </xf>
    <xf numFmtId="3" fontId="10" fillId="0" borderId="25" xfId="0" applyNumberFormat="1" applyFont="1" applyFill="1" applyBorder="1" applyAlignment="1">
      <alignment/>
    </xf>
    <xf numFmtId="3" fontId="10" fillId="0" borderId="25" xfId="0" applyNumberFormat="1" applyFont="1" applyFill="1" applyBorder="1" applyAlignment="1">
      <alignment horizontal="right"/>
    </xf>
    <xf numFmtId="3" fontId="10" fillId="0" borderId="0" xfId="0" applyNumberFormat="1" applyFont="1" applyFill="1" applyAlignment="1">
      <alignment/>
    </xf>
    <xf numFmtId="0" fontId="16" fillId="0" borderId="10" xfId="73" applyFont="1" applyFill="1" applyBorder="1" applyAlignment="1">
      <alignment horizontal="center" vertical="center" wrapText="1"/>
      <protection/>
    </xf>
    <xf numFmtId="0" fontId="16" fillId="0" borderId="10" xfId="73" applyFont="1" applyFill="1" applyBorder="1" applyAlignment="1">
      <alignment horizontal="center" vertical="center"/>
      <protection/>
    </xf>
    <xf numFmtId="3" fontId="16" fillId="0" borderId="10" xfId="73" applyNumberFormat="1" applyFont="1" applyFill="1" applyBorder="1" applyAlignment="1">
      <alignment vertical="center"/>
      <protection/>
    </xf>
    <xf numFmtId="0" fontId="16" fillId="0" borderId="10" xfId="73" applyFont="1" applyFill="1" applyBorder="1" applyAlignment="1">
      <alignment vertical="center" wrapText="1"/>
      <protection/>
    </xf>
    <xf numFmtId="0" fontId="31" fillId="0" borderId="10" xfId="0" applyFont="1" applyBorder="1" applyAlignment="1">
      <alignment horizontal="center"/>
    </xf>
    <xf numFmtId="0" fontId="31" fillId="0" borderId="10" xfId="0" applyFont="1" applyBorder="1" applyAlignment="1">
      <alignment/>
    </xf>
    <xf numFmtId="9" fontId="31" fillId="0" borderId="10" xfId="78" applyFont="1" applyBorder="1" applyAlignment="1">
      <alignment/>
    </xf>
    <xf numFmtId="0" fontId="14" fillId="0" borderId="10" xfId="66" applyFont="1" applyBorder="1" applyAlignment="1">
      <alignment horizontal="center"/>
      <protection/>
    </xf>
    <xf numFmtId="0" fontId="14" fillId="0" borderId="10" xfId="66" applyFont="1" applyBorder="1">
      <alignment/>
      <protection/>
    </xf>
    <xf numFmtId="3" fontId="14" fillId="0" borderId="10" xfId="66" applyNumberFormat="1" applyFont="1" applyBorder="1">
      <alignment/>
      <protection/>
    </xf>
    <xf numFmtId="9" fontId="14" fillId="0" borderId="10" xfId="78" applyFont="1" applyBorder="1" applyAlignment="1">
      <alignment/>
    </xf>
    <xf numFmtId="3" fontId="74" fillId="0" borderId="10" xfId="73" applyNumberFormat="1" applyFont="1" applyFill="1" applyBorder="1" applyAlignment="1">
      <alignment vertical="center"/>
      <protection/>
    </xf>
    <xf numFmtId="3" fontId="74" fillId="0" borderId="10" xfId="73" applyNumberFormat="1" applyFont="1" applyFill="1" applyBorder="1" applyAlignment="1">
      <alignment vertical="center" wrapText="1"/>
      <protection/>
    </xf>
    <xf numFmtId="3" fontId="31" fillId="0" borderId="10" xfId="66" applyNumberFormat="1" applyFont="1" applyBorder="1">
      <alignment/>
      <protection/>
    </xf>
    <xf numFmtId="3" fontId="75" fillId="0" borderId="10" xfId="73" applyNumberFormat="1" applyFont="1" applyFill="1" applyBorder="1" applyAlignment="1">
      <alignment vertical="center" wrapText="1"/>
      <protection/>
    </xf>
    <xf numFmtId="3" fontId="75" fillId="0" borderId="10" xfId="0" applyNumberFormat="1" applyFont="1" applyFill="1" applyBorder="1" applyAlignment="1">
      <alignment vertical="center" wrapText="1"/>
    </xf>
    <xf numFmtId="3" fontId="75" fillId="0" borderId="10" xfId="73" applyNumberFormat="1" applyFont="1" applyFill="1" applyBorder="1" applyAlignment="1">
      <alignment vertical="center"/>
      <protection/>
    </xf>
    <xf numFmtId="168" fontId="31" fillId="0" borderId="10" xfId="42" applyNumberFormat="1" applyFont="1" applyBorder="1" applyAlignment="1">
      <alignment/>
    </xf>
    <xf numFmtId="0" fontId="7" fillId="0" borderId="10" xfId="0" applyFont="1" applyFill="1" applyBorder="1" applyAlignment="1">
      <alignment/>
    </xf>
    <xf numFmtId="3" fontId="14" fillId="0" borderId="0" xfId="0" applyNumberFormat="1" applyFont="1" applyFill="1" applyAlignment="1">
      <alignment/>
    </xf>
    <xf numFmtId="0" fontId="8" fillId="0" borderId="10" xfId="0" applyFont="1" applyFill="1" applyBorder="1" applyAlignment="1">
      <alignment horizontal="center"/>
    </xf>
    <xf numFmtId="0" fontId="15" fillId="0" borderId="10" xfId="0" applyFont="1" applyFill="1" applyBorder="1" applyAlignment="1">
      <alignment/>
    </xf>
    <xf numFmtId="3" fontId="13" fillId="0" borderId="10" xfId="0" applyNumberFormat="1" applyFont="1" applyFill="1" applyBorder="1" applyAlignment="1">
      <alignment/>
    </xf>
    <xf numFmtId="3" fontId="8" fillId="0" borderId="10" xfId="0" applyNumberFormat="1" applyFont="1" applyFill="1" applyBorder="1" applyAlignment="1">
      <alignment/>
    </xf>
    <xf numFmtId="9" fontId="8" fillId="0" borderId="10" xfId="78" applyFont="1" applyFill="1" applyBorder="1" applyAlignment="1">
      <alignment/>
    </xf>
    <xf numFmtId="0" fontId="8" fillId="0" borderId="10" xfId="0" applyFont="1" applyFill="1" applyBorder="1" applyAlignment="1">
      <alignment/>
    </xf>
    <xf numFmtId="0" fontId="10" fillId="0" borderId="10" xfId="0" applyFont="1" applyFill="1" applyBorder="1" applyAlignment="1" quotePrefix="1">
      <alignment horizontal="center"/>
    </xf>
    <xf numFmtId="0" fontId="10" fillId="0" borderId="10" xfId="0" applyFont="1" applyFill="1" applyBorder="1" applyAlignment="1">
      <alignment/>
    </xf>
    <xf numFmtId="3" fontId="10" fillId="0" borderId="10" xfId="0" applyNumberFormat="1" applyFont="1" applyFill="1" applyBorder="1" applyAlignment="1">
      <alignment/>
    </xf>
    <xf numFmtId="9" fontId="10" fillId="0" borderId="10" xfId="78" applyFont="1" applyFill="1" applyBorder="1" applyAlignment="1">
      <alignment/>
    </xf>
    <xf numFmtId="0" fontId="10" fillId="0" borderId="10" xfId="0" applyFont="1" applyFill="1" applyBorder="1" applyAlignment="1">
      <alignment horizontal="center"/>
    </xf>
    <xf numFmtId="3" fontId="26" fillId="0" borderId="10" xfId="0" applyNumberFormat="1" applyFont="1" applyFill="1" applyBorder="1" applyAlignment="1">
      <alignment/>
    </xf>
    <xf numFmtId="3" fontId="9" fillId="0" borderId="10" xfId="0" applyNumberFormat="1" applyFont="1" applyFill="1" applyBorder="1" applyAlignment="1">
      <alignment/>
    </xf>
    <xf numFmtId="0" fontId="6" fillId="0" borderId="10" xfId="0" applyFont="1" applyFill="1" applyBorder="1" applyAlignment="1">
      <alignment/>
    </xf>
    <xf numFmtId="0" fontId="14" fillId="0" borderId="10" xfId="0" applyFont="1" applyBorder="1" applyAlignment="1">
      <alignment horizontal="center" vertical="center"/>
    </xf>
    <xf numFmtId="0" fontId="14" fillId="0" borderId="10" xfId="0" applyFont="1" applyFill="1" applyBorder="1" applyAlignment="1" quotePrefix="1">
      <alignment horizontal="center" vertical="center"/>
    </xf>
    <xf numFmtId="0" fontId="16" fillId="0" borderId="0" xfId="66" applyFont="1" applyAlignment="1">
      <alignment horizontal="right"/>
      <protection/>
    </xf>
    <xf numFmtId="0" fontId="16" fillId="0" borderId="0" xfId="0" applyFont="1" applyFill="1" applyAlignment="1">
      <alignment horizontal="right"/>
    </xf>
    <xf numFmtId="0" fontId="16" fillId="0" borderId="0" xfId="0" applyFont="1" applyAlignment="1">
      <alignment horizontal="centerContinuous"/>
    </xf>
    <xf numFmtId="0" fontId="16" fillId="0" borderId="0" xfId="0" applyFont="1" applyAlignment="1">
      <alignment horizontal="right"/>
    </xf>
    <xf numFmtId="0" fontId="22" fillId="0" borderId="10" xfId="0" applyFont="1" applyBorder="1" applyAlignment="1">
      <alignment horizontal="center" vertical="center"/>
    </xf>
    <xf numFmtId="0" fontId="22" fillId="0" borderId="0" xfId="0" applyFont="1" applyAlignment="1">
      <alignment vertical="center"/>
    </xf>
    <xf numFmtId="3" fontId="9" fillId="0" borderId="23" xfId="66" applyNumberFormat="1" applyFont="1" applyFill="1" applyBorder="1" applyAlignment="1">
      <alignment/>
      <protection/>
    </xf>
    <xf numFmtId="0" fontId="31" fillId="0" borderId="10" xfId="0" applyFont="1" applyBorder="1" applyAlignment="1">
      <alignment horizontal="center" vertical="center"/>
    </xf>
    <xf numFmtId="0" fontId="31" fillId="0" borderId="10" xfId="0" applyFont="1" applyFill="1" applyBorder="1" applyAlignment="1">
      <alignment horizontal="center" vertical="center"/>
    </xf>
    <xf numFmtId="0" fontId="8" fillId="0" borderId="44" xfId="0" applyFont="1" applyBorder="1" applyAlignment="1">
      <alignment horizontal="center"/>
    </xf>
    <xf numFmtId="0" fontId="8" fillId="0" borderId="44" xfId="0" applyFont="1" applyBorder="1" applyAlignment="1">
      <alignment/>
    </xf>
    <xf numFmtId="3" fontId="8" fillId="0" borderId="44" xfId="0" applyNumberFormat="1" applyFont="1" applyBorder="1" applyAlignment="1">
      <alignment/>
    </xf>
    <xf numFmtId="3" fontId="13" fillId="0" borderId="44" xfId="0" applyNumberFormat="1" applyFont="1" applyFill="1" applyBorder="1" applyAlignment="1">
      <alignment/>
    </xf>
    <xf numFmtId="3" fontId="13" fillId="0" borderId="44" xfId="0" applyNumberFormat="1" applyFont="1" applyFill="1" applyBorder="1" applyAlignment="1">
      <alignment horizontal="right"/>
    </xf>
    <xf numFmtId="169" fontId="13" fillId="0" borderId="44" xfId="78" applyNumberFormat="1" applyFont="1" applyFill="1" applyBorder="1" applyAlignment="1">
      <alignment horizontal="center"/>
    </xf>
    <xf numFmtId="3" fontId="8" fillId="0" borderId="45" xfId="66" applyNumberFormat="1" applyFont="1" applyFill="1" applyBorder="1">
      <alignment/>
      <protection/>
    </xf>
    <xf numFmtId="3" fontId="8" fillId="0" borderId="28" xfId="66" applyNumberFormat="1" applyFont="1" applyFill="1" applyBorder="1">
      <alignment/>
      <protection/>
    </xf>
    <xf numFmtId="3" fontId="13" fillId="0" borderId="41" xfId="66" applyNumberFormat="1" applyFont="1" applyFill="1" applyBorder="1">
      <alignment/>
      <protection/>
    </xf>
    <xf numFmtId="3" fontId="10" fillId="0" borderId="41" xfId="66" applyNumberFormat="1" applyFont="1" applyFill="1" applyBorder="1">
      <alignment/>
      <protection/>
    </xf>
    <xf numFmtId="3" fontId="9" fillId="0" borderId="41" xfId="66" applyNumberFormat="1" applyFont="1" applyFill="1" applyBorder="1">
      <alignment/>
      <protection/>
    </xf>
    <xf numFmtId="164" fontId="9" fillId="0" borderId="0" xfId="66" applyNumberFormat="1" applyFont="1" applyFill="1">
      <alignment/>
      <protection/>
    </xf>
    <xf numFmtId="3" fontId="10" fillId="0" borderId="46" xfId="66" applyNumberFormat="1" applyFont="1" applyFill="1" applyBorder="1">
      <alignment/>
      <protection/>
    </xf>
    <xf numFmtId="3" fontId="10" fillId="0" borderId="15" xfId="66" applyNumberFormat="1" applyFont="1" applyFill="1" applyBorder="1">
      <alignment/>
      <protection/>
    </xf>
    <xf numFmtId="3" fontId="8" fillId="0" borderId="15" xfId="66" applyNumberFormat="1" applyFont="1" applyFill="1" applyBorder="1">
      <alignment/>
      <protection/>
    </xf>
    <xf numFmtId="3" fontId="8" fillId="0" borderId="16" xfId="66" applyNumberFormat="1" applyFont="1" applyFill="1" applyBorder="1">
      <alignment/>
      <protection/>
    </xf>
    <xf numFmtId="0" fontId="7" fillId="0" borderId="43" xfId="66" applyFont="1" applyFill="1" applyBorder="1">
      <alignment/>
      <protection/>
    </xf>
    <xf numFmtId="0" fontId="7" fillId="0" borderId="36" xfId="66" applyFont="1" applyFill="1" applyBorder="1">
      <alignment/>
      <protection/>
    </xf>
    <xf numFmtId="3" fontId="22" fillId="0" borderId="10" xfId="75" applyNumberFormat="1" applyFont="1" applyFill="1" applyBorder="1" applyAlignment="1">
      <alignment vertical="center" wrapText="1"/>
      <protection/>
    </xf>
    <xf numFmtId="0" fontId="12" fillId="0" borderId="0" xfId="73" applyFont="1" applyFill="1" applyAlignment="1">
      <alignment horizontal="center" vertical="center" wrapText="1"/>
      <protection/>
    </xf>
    <xf numFmtId="0" fontId="12" fillId="0" borderId="0" xfId="73" applyFont="1" applyFill="1" applyAlignment="1">
      <alignment horizontal="centerContinuous" vertical="center" wrapText="1"/>
      <protection/>
    </xf>
    <xf numFmtId="164" fontId="12" fillId="0" borderId="0" xfId="73" applyNumberFormat="1" applyFont="1" applyFill="1" applyAlignment="1">
      <alignment horizontal="centerContinuous" vertical="center"/>
      <protection/>
    </xf>
    <xf numFmtId="0" fontId="12" fillId="0" borderId="0" xfId="73" applyFont="1" applyFill="1" applyAlignment="1">
      <alignment vertical="center"/>
      <protection/>
    </xf>
    <xf numFmtId="164" fontId="23" fillId="0" borderId="0" xfId="73" applyNumberFormat="1" applyFont="1" applyFill="1" applyBorder="1" applyAlignment="1">
      <alignment horizontal="center" vertical="center"/>
      <protection/>
    </xf>
    <xf numFmtId="0" fontId="23" fillId="0" borderId="0" xfId="73" applyFont="1" applyFill="1" applyBorder="1" applyAlignment="1">
      <alignment horizontal="center" vertical="center"/>
      <protection/>
    </xf>
    <xf numFmtId="0" fontId="23" fillId="0" borderId="0" xfId="73" applyFont="1" applyFill="1" applyBorder="1" applyAlignment="1">
      <alignment horizontal="right" vertical="center"/>
      <protection/>
    </xf>
    <xf numFmtId="0" fontId="16" fillId="0" borderId="22" xfId="73" applyFont="1" applyFill="1" applyBorder="1" applyAlignment="1">
      <alignment horizontal="center" vertical="center" wrapText="1"/>
      <protection/>
    </xf>
    <xf numFmtId="3" fontId="16" fillId="0" borderId="10" xfId="42" applyNumberFormat="1" applyFont="1" applyFill="1" applyBorder="1" applyAlignment="1">
      <alignment vertical="center"/>
    </xf>
    <xf numFmtId="9" fontId="16" fillId="0" borderId="10" xfId="78" applyFont="1" applyFill="1" applyBorder="1" applyAlignment="1">
      <alignment vertical="center"/>
    </xf>
    <xf numFmtId="37" fontId="16" fillId="0" borderId="10" xfId="42" applyNumberFormat="1" applyFont="1" applyFill="1" applyBorder="1" applyAlignment="1">
      <alignment vertical="center"/>
    </xf>
    <xf numFmtId="174" fontId="22" fillId="0" borderId="10" xfId="42" applyNumberFormat="1" applyFont="1" applyFill="1" applyBorder="1" applyAlignment="1">
      <alignment vertical="center"/>
    </xf>
    <xf numFmtId="3" fontId="22" fillId="0" borderId="10" xfId="42" applyNumberFormat="1" applyFont="1" applyFill="1" applyBorder="1" applyAlignment="1">
      <alignment vertical="center"/>
    </xf>
    <xf numFmtId="9" fontId="22" fillId="0" borderId="10" xfId="78" applyFont="1" applyFill="1" applyBorder="1" applyAlignment="1">
      <alignment vertical="center"/>
    </xf>
    <xf numFmtId="174" fontId="22" fillId="0" borderId="10" xfId="42" applyNumberFormat="1" applyFont="1" applyFill="1" applyBorder="1" applyAlignment="1">
      <alignment vertical="center" wrapText="1"/>
    </xf>
    <xf numFmtId="174" fontId="16" fillId="0" borderId="10" xfId="42" applyNumberFormat="1" applyFont="1" applyFill="1" applyBorder="1" applyAlignment="1">
      <alignment vertical="center"/>
    </xf>
    <xf numFmtId="174" fontId="36" fillId="0" borderId="10" xfId="42" applyNumberFormat="1" applyFont="1" applyFill="1" applyBorder="1" applyAlignment="1">
      <alignment vertical="center"/>
    </xf>
    <xf numFmtId="3" fontId="36" fillId="0" borderId="10" xfId="42" applyNumberFormat="1" applyFont="1" applyFill="1" applyBorder="1" applyAlignment="1">
      <alignment vertical="center"/>
    </xf>
    <xf numFmtId="0" fontId="36" fillId="0" borderId="0" xfId="73" applyFont="1" applyFill="1" applyAlignment="1">
      <alignment vertical="center"/>
      <protection/>
    </xf>
    <xf numFmtId="174" fontId="22" fillId="0" borderId="10" xfId="42" applyNumberFormat="1" applyFont="1" applyFill="1" applyBorder="1" applyAlignment="1">
      <alignment horizontal="center" vertical="center" wrapText="1"/>
    </xf>
    <xf numFmtId="0" fontId="22" fillId="0" borderId="0" xfId="73" applyFont="1" applyFill="1" applyAlignment="1">
      <alignment horizontal="center" vertical="center" wrapText="1"/>
      <protection/>
    </xf>
    <xf numFmtId="0" fontId="22" fillId="0" borderId="0" xfId="73" applyFont="1" applyFill="1" applyAlignment="1">
      <alignment vertical="center" wrapText="1"/>
      <protection/>
    </xf>
    <xf numFmtId="0" fontId="22" fillId="0" borderId="0" xfId="73" applyFont="1" applyFill="1" applyAlignment="1">
      <alignment horizontal="center" vertical="center"/>
      <protection/>
    </xf>
    <xf numFmtId="174" fontId="31" fillId="0" borderId="10" xfId="42" applyNumberFormat="1" applyFont="1" applyFill="1" applyBorder="1" applyAlignment="1">
      <alignment horizontal="left" vertical="center" wrapText="1"/>
    </xf>
    <xf numFmtId="168" fontId="22" fillId="0" borderId="10" xfId="42" applyNumberFormat="1" applyFont="1" applyFill="1" applyBorder="1" applyAlignment="1">
      <alignment vertical="center"/>
    </xf>
    <xf numFmtId="0" fontId="35" fillId="0" borderId="10" xfId="73" applyFont="1" applyFill="1" applyBorder="1" applyAlignment="1">
      <alignment horizontal="center" vertical="center" wrapText="1"/>
      <protection/>
    </xf>
    <xf numFmtId="164" fontId="35" fillId="0" borderId="10" xfId="73" applyNumberFormat="1" applyFont="1" applyFill="1" applyBorder="1" applyAlignment="1">
      <alignment horizontal="center" vertical="center" wrapText="1"/>
      <protection/>
    </xf>
    <xf numFmtId="0" fontId="16" fillId="0" borderId="10" xfId="73" applyFont="1" applyFill="1" applyBorder="1" applyAlignment="1" quotePrefix="1">
      <alignment horizontal="center" vertical="center" wrapText="1"/>
      <protection/>
    </xf>
    <xf numFmtId="0" fontId="16" fillId="0" borderId="10" xfId="0" applyFont="1" applyBorder="1" applyAlignment="1">
      <alignment horizontal="center" vertical="center"/>
    </xf>
    <xf numFmtId="0" fontId="16" fillId="0" borderId="0" xfId="73" applyFont="1" applyFill="1" applyAlignment="1">
      <alignment vertical="center" wrapText="1"/>
      <protection/>
    </xf>
    <xf numFmtId="3" fontId="22" fillId="0" borderId="20" xfId="42" applyNumberFormat="1" applyFont="1" applyFill="1" applyBorder="1" applyAlignment="1">
      <alignment vertical="center"/>
    </xf>
    <xf numFmtId="164" fontId="16" fillId="0" borderId="10" xfId="73" applyNumberFormat="1" applyFont="1" applyFill="1" applyBorder="1" applyAlignment="1">
      <alignment vertical="center"/>
      <protection/>
    </xf>
    <xf numFmtId="0" fontId="16" fillId="0" borderId="10" xfId="73" applyFont="1" applyFill="1" applyBorder="1" applyAlignment="1">
      <alignment vertical="center"/>
      <protection/>
    </xf>
    <xf numFmtId="3" fontId="31" fillId="0" borderId="10" xfId="42" applyNumberFormat="1" applyFont="1" applyFill="1" applyBorder="1" applyAlignment="1">
      <alignment vertical="center"/>
    </xf>
    <xf numFmtId="3" fontId="31" fillId="0" borderId="10" xfId="0" applyNumberFormat="1" applyFont="1" applyBorder="1" applyAlignment="1">
      <alignment/>
    </xf>
    <xf numFmtId="181" fontId="22" fillId="0" borderId="0" xfId="78" applyNumberFormat="1" applyFont="1" applyFill="1" applyBorder="1" applyAlignment="1">
      <alignment vertical="center"/>
    </xf>
    <xf numFmtId="169" fontId="10" fillId="0" borderId="0" xfId="78" applyNumberFormat="1" applyFont="1" applyFill="1" applyAlignment="1">
      <alignment/>
    </xf>
    <xf numFmtId="0" fontId="14" fillId="0" borderId="21" xfId="66" applyFont="1" applyBorder="1" applyAlignment="1">
      <alignment horizontal="center" vertical="center"/>
      <protection/>
    </xf>
    <xf numFmtId="0" fontId="8" fillId="0" borderId="23" xfId="0" applyFont="1" applyFill="1" applyBorder="1" applyAlignment="1">
      <alignment wrapText="1"/>
    </xf>
    <xf numFmtId="174" fontId="16" fillId="0" borderId="10" xfId="42" applyNumberFormat="1" applyFont="1" applyFill="1" applyBorder="1" applyAlignment="1">
      <alignment wrapText="1"/>
    </xf>
    <xf numFmtId="174" fontId="22" fillId="0" borderId="10" xfId="42" applyNumberFormat="1" applyFont="1" applyFill="1" applyBorder="1" applyAlignment="1">
      <alignment horizontal="left" vertical="center" wrapText="1"/>
    </xf>
    <xf numFmtId="174" fontId="16" fillId="0" borderId="10" xfId="42" applyNumberFormat="1" applyFont="1" applyFill="1" applyBorder="1" applyAlignment="1">
      <alignment horizontal="left" vertical="center" wrapText="1"/>
    </xf>
    <xf numFmtId="3" fontId="16" fillId="0" borderId="10" xfId="73" applyNumberFormat="1" applyFont="1" applyFill="1" applyBorder="1" applyAlignment="1">
      <alignment horizontal="center" vertical="center" wrapText="1"/>
      <protection/>
    </xf>
    <xf numFmtId="174" fontId="22" fillId="0" borderId="10" xfId="42" applyNumberFormat="1" applyFont="1" applyFill="1" applyBorder="1" applyAlignment="1">
      <alignment wrapText="1"/>
    </xf>
    <xf numFmtId="0" fontId="20" fillId="0" borderId="47" xfId="73" applyFont="1" applyFill="1" applyBorder="1" applyAlignment="1">
      <alignment vertical="center"/>
      <protection/>
    </xf>
    <xf numFmtId="168" fontId="16" fillId="0" borderId="10" xfId="0" applyNumberFormat="1" applyFont="1" applyBorder="1" applyAlignment="1">
      <alignment horizontal="center" vertical="center"/>
    </xf>
    <xf numFmtId="9" fontId="8" fillId="0" borderId="21" xfId="78" applyFont="1" applyFill="1" applyBorder="1" applyAlignment="1">
      <alignment/>
    </xf>
    <xf numFmtId="9" fontId="8" fillId="0" borderId="23" xfId="78" applyFont="1" applyFill="1" applyBorder="1" applyAlignment="1">
      <alignment/>
    </xf>
    <xf numFmtId="9" fontId="10" fillId="0" borderId="23" xfId="78" applyFont="1" applyFill="1" applyBorder="1" applyAlignment="1">
      <alignment/>
    </xf>
    <xf numFmtId="9" fontId="9" fillId="0" borderId="23" xfId="78" applyFont="1" applyFill="1" applyBorder="1" applyAlignment="1">
      <alignment/>
    </xf>
    <xf numFmtId="9" fontId="10" fillId="0" borderId="23" xfId="78" applyFont="1" applyFill="1" applyBorder="1" applyAlignment="1">
      <alignment horizontal="center" vertical="center" wrapText="1"/>
    </xf>
    <xf numFmtId="9" fontId="13" fillId="0" borderId="23" xfId="78" applyFont="1" applyFill="1" applyBorder="1" applyAlignment="1">
      <alignment/>
    </xf>
    <xf numFmtId="0" fontId="8" fillId="0" borderId="2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20" fillId="0" borderId="0" xfId="66" applyFont="1" applyAlignment="1">
      <alignment horizontal="center"/>
      <protection/>
    </xf>
    <xf numFmtId="0" fontId="6" fillId="0" borderId="0" xfId="0" applyFont="1" applyAlignment="1">
      <alignment horizontal="center"/>
    </xf>
    <xf numFmtId="0" fontId="20" fillId="0" borderId="0" xfId="0" applyFont="1" applyBorder="1" applyAlignment="1">
      <alignment horizontal="right"/>
    </xf>
    <xf numFmtId="0" fontId="8" fillId="0" borderId="10" xfId="0" applyFont="1" applyBorder="1" applyAlignment="1">
      <alignment horizontal="center" vertical="center"/>
    </xf>
    <xf numFmtId="0" fontId="8" fillId="0" borderId="26"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6"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7" fillId="0" borderId="0" xfId="66" applyFont="1" applyAlignment="1">
      <alignment horizontal="center"/>
      <protection/>
    </xf>
    <xf numFmtId="0" fontId="8" fillId="0" borderId="48" xfId="66" applyFont="1" applyBorder="1" applyAlignment="1">
      <alignment horizontal="center" vertical="center" wrapText="1"/>
      <protection/>
    </xf>
    <xf numFmtId="0" fontId="8" fillId="0" borderId="27" xfId="66" applyFont="1" applyBorder="1" applyAlignment="1">
      <alignment horizontal="center" vertical="center" wrapText="1"/>
      <protection/>
    </xf>
    <xf numFmtId="0" fontId="8" fillId="0" borderId="49" xfId="66" applyFont="1" applyBorder="1" applyAlignment="1">
      <alignment horizontal="center" vertical="center" wrapText="1"/>
      <protection/>
    </xf>
    <xf numFmtId="0" fontId="8" fillId="0" borderId="17" xfId="66" applyFont="1" applyBorder="1" applyAlignment="1">
      <alignment horizontal="center" vertical="center" wrapText="1"/>
      <protection/>
    </xf>
    <xf numFmtId="0" fontId="8" fillId="0" borderId="48" xfId="66" applyFont="1" applyBorder="1" applyAlignment="1">
      <alignment horizontal="center" vertical="center"/>
      <protection/>
    </xf>
    <xf numFmtId="0" fontId="8" fillId="0" borderId="27" xfId="66" applyFont="1" applyBorder="1" applyAlignment="1">
      <alignment horizontal="center" vertical="center"/>
      <protection/>
    </xf>
    <xf numFmtId="0" fontId="8" fillId="0" borderId="49" xfId="66" applyFont="1" applyBorder="1" applyAlignment="1">
      <alignment horizontal="center" vertical="center"/>
      <protection/>
    </xf>
    <xf numFmtId="0" fontId="8" fillId="0" borderId="17" xfId="66" applyFont="1" applyBorder="1" applyAlignment="1">
      <alignment horizontal="center" vertical="center"/>
      <protection/>
    </xf>
    <xf numFmtId="0" fontId="6" fillId="0" borderId="0" xfId="66" applyFont="1" applyAlignment="1">
      <alignment horizontal="center"/>
      <protection/>
    </xf>
    <xf numFmtId="0" fontId="33" fillId="0" borderId="50" xfId="66" applyFont="1" applyFill="1" applyBorder="1" applyAlignment="1">
      <alignment horizontal="right"/>
      <protection/>
    </xf>
    <xf numFmtId="0" fontId="6" fillId="0" borderId="0" xfId="66" applyFont="1" applyFill="1" applyAlignment="1">
      <alignment horizontal="center"/>
      <protection/>
    </xf>
    <xf numFmtId="0" fontId="7" fillId="0" borderId="0" xfId="66" applyFont="1" applyFill="1" applyAlignment="1">
      <alignment horizontal="center"/>
      <protection/>
    </xf>
    <xf numFmtId="0" fontId="9" fillId="0" borderId="0" xfId="0" applyFont="1" applyAlignment="1">
      <alignment horizontal="center"/>
    </xf>
    <xf numFmtId="0" fontId="7" fillId="0" borderId="0" xfId="0" applyFont="1" applyAlignment="1">
      <alignment horizontal="center"/>
    </xf>
    <xf numFmtId="0" fontId="20" fillId="0" borderId="0" xfId="0" applyFont="1" applyFill="1" applyBorder="1" applyAlignment="1">
      <alignment horizontal="right"/>
    </xf>
    <xf numFmtId="0" fontId="8" fillId="0" borderId="28"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6" fillId="0" borderId="0" xfId="73" applyFont="1" applyFill="1" applyAlignment="1">
      <alignment horizontal="center" vertical="center"/>
      <protection/>
    </xf>
    <xf numFmtId="0" fontId="35" fillId="0" borderId="10" xfId="73" applyFont="1" applyFill="1" applyBorder="1" applyAlignment="1">
      <alignment horizontal="center" vertical="center" wrapText="1"/>
      <protection/>
    </xf>
    <xf numFmtId="164" fontId="35" fillId="0" borderId="26" xfId="73" applyNumberFormat="1" applyFont="1" applyFill="1" applyBorder="1" applyAlignment="1">
      <alignment horizontal="center" vertical="center" wrapText="1"/>
      <protection/>
    </xf>
    <xf numFmtId="164" fontId="35" fillId="0" borderId="22" xfId="73" applyNumberFormat="1" applyFont="1" applyFill="1" applyBorder="1" applyAlignment="1">
      <alignment horizontal="center" vertical="center" wrapText="1"/>
      <protection/>
    </xf>
    <xf numFmtId="0" fontId="16" fillId="0" borderId="10" xfId="73" applyFont="1" applyFill="1" applyBorder="1" applyAlignment="1">
      <alignment horizontal="center" vertical="center"/>
      <protection/>
    </xf>
    <xf numFmtId="0" fontId="6" fillId="0" borderId="0" xfId="73" applyFont="1" applyFill="1" applyAlignment="1">
      <alignment horizontal="center" vertical="center"/>
      <protection/>
    </xf>
    <xf numFmtId="0" fontId="7" fillId="0" borderId="0" xfId="73" applyFont="1" applyFill="1" applyAlignment="1">
      <alignment horizontal="center" vertical="center"/>
      <protection/>
    </xf>
    <xf numFmtId="0" fontId="16" fillId="0" borderId="26" xfId="73" applyFont="1" applyFill="1" applyBorder="1" applyAlignment="1">
      <alignment horizontal="center" vertical="center" wrapText="1"/>
      <protection/>
    </xf>
    <xf numFmtId="0" fontId="16" fillId="0" borderId="21" xfId="73" applyFont="1" applyFill="1" applyBorder="1" applyAlignment="1">
      <alignment horizontal="center" vertical="center" wrapText="1"/>
      <protection/>
    </xf>
    <xf numFmtId="0" fontId="16" fillId="0" borderId="22" xfId="73" applyFont="1" applyFill="1" applyBorder="1" applyAlignment="1">
      <alignment horizontal="center" vertical="center" wrapText="1"/>
      <protection/>
    </xf>
    <xf numFmtId="164" fontId="35" fillId="0" borderId="51" xfId="73" applyNumberFormat="1" applyFont="1" applyFill="1" applyBorder="1" applyAlignment="1">
      <alignment horizontal="center" vertical="center" wrapText="1"/>
      <protection/>
    </xf>
    <xf numFmtId="164" fontId="35" fillId="0" borderId="52" xfId="73" applyNumberFormat="1" applyFont="1" applyFill="1" applyBorder="1" applyAlignment="1">
      <alignment horizontal="center" vertical="center" wrapText="1"/>
      <protection/>
    </xf>
    <xf numFmtId="164" fontId="35" fillId="0" borderId="20" xfId="73" applyNumberFormat="1" applyFont="1" applyFill="1" applyBorder="1" applyAlignment="1">
      <alignment horizontal="center" vertical="center" wrapText="1"/>
      <protection/>
    </xf>
    <xf numFmtId="0" fontId="16" fillId="0" borderId="26" xfId="73" applyFont="1" applyFill="1" applyBorder="1" applyAlignment="1" quotePrefix="1">
      <alignment horizontal="center" vertical="center" wrapText="1"/>
      <protection/>
    </xf>
    <xf numFmtId="0" fontId="16" fillId="0" borderId="21" xfId="73" applyFont="1" applyFill="1" applyBorder="1" applyAlignment="1" quotePrefix="1">
      <alignment horizontal="center" vertical="center" wrapText="1"/>
      <protection/>
    </xf>
    <xf numFmtId="0" fontId="16" fillId="0" borderId="22" xfId="73" applyFont="1" applyFill="1" applyBorder="1" applyAlignment="1" quotePrefix="1">
      <alignment horizontal="center" vertical="center" wrapText="1"/>
      <protection/>
    </xf>
    <xf numFmtId="0" fontId="16" fillId="0" borderId="10" xfId="73" applyFont="1" applyFill="1" applyBorder="1" applyAlignment="1">
      <alignment horizontal="center" vertical="center" wrapText="1"/>
      <protection/>
    </xf>
    <xf numFmtId="164" fontId="16" fillId="0" borderId="51" xfId="73" applyNumberFormat="1" applyFont="1" applyFill="1" applyBorder="1" applyAlignment="1">
      <alignment horizontal="center" vertical="center" wrapText="1"/>
      <protection/>
    </xf>
    <xf numFmtId="164" fontId="16" fillId="0" borderId="52" xfId="73" applyNumberFormat="1" applyFont="1" applyFill="1" applyBorder="1" applyAlignment="1">
      <alignment horizontal="center" vertical="center" wrapText="1"/>
      <protection/>
    </xf>
    <xf numFmtId="164" fontId="16" fillId="0" borderId="20" xfId="73" applyNumberFormat="1" applyFont="1" applyFill="1" applyBorder="1" applyAlignment="1">
      <alignment horizontal="center" vertical="center" wrapText="1"/>
      <protection/>
    </xf>
    <xf numFmtId="0" fontId="7" fillId="0" borderId="0" xfId="69" applyNumberFormat="1" applyFont="1" applyFill="1" applyBorder="1" applyAlignment="1">
      <alignment horizontal="center" vertical="center" wrapText="1"/>
    </xf>
    <xf numFmtId="0" fontId="9" fillId="0" borderId="0" xfId="0" applyFont="1" applyBorder="1" applyAlignment="1">
      <alignment horizontal="center"/>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6" fillId="0" borderId="0" xfId="73" applyFont="1" applyAlignment="1">
      <alignment horizontal="center"/>
      <protection/>
    </xf>
    <xf numFmtId="0" fontId="20" fillId="0" borderId="0" xfId="66" applyFont="1" applyBorder="1" applyAlignment="1">
      <alignment horizontal="right"/>
      <protection/>
    </xf>
    <xf numFmtId="0" fontId="11" fillId="0" borderId="26" xfId="66" applyFont="1" applyBorder="1" applyAlignment="1">
      <alignment horizontal="center" vertical="center" wrapText="1"/>
      <protection/>
    </xf>
    <xf numFmtId="0" fontId="11" fillId="0" borderId="28" xfId="66" applyFont="1" applyBorder="1" applyAlignment="1">
      <alignment horizontal="center" vertical="center" wrapText="1"/>
      <protection/>
    </xf>
    <xf numFmtId="0" fontId="11" fillId="0" borderId="23" xfId="66" applyFont="1" applyBorder="1" applyAlignment="1">
      <alignment horizontal="center" vertical="center" wrapText="1"/>
      <protection/>
    </xf>
    <xf numFmtId="0" fontId="11" fillId="0" borderId="25" xfId="66" applyFont="1" applyBorder="1" applyAlignment="1">
      <alignment horizontal="center" vertical="center" wrapText="1"/>
      <protection/>
    </xf>
    <xf numFmtId="3" fontId="11" fillId="0" borderId="26" xfId="66" applyNumberFormat="1" applyFont="1" applyBorder="1" applyAlignment="1">
      <alignment horizontal="center" vertical="center"/>
      <protection/>
    </xf>
    <xf numFmtId="0" fontId="8" fillId="0" borderId="0" xfId="69" applyNumberFormat="1" applyFont="1" applyFill="1" applyBorder="1" applyAlignment="1">
      <alignment horizontal="left"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8" xfId="47"/>
    <cellStyle name="Comma 3" xfId="48"/>
    <cellStyle name="Currency" xfId="49"/>
    <cellStyle name="Currency [0]" xfId="50"/>
    <cellStyle name="Explanatory Text" xfId="51"/>
    <cellStyle name="Followed Hyperlink" xfId="52"/>
    <cellStyle name="Good" xfId="53"/>
    <cellStyle name="HAI" xfId="54"/>
    <cellStyle name="Heading 1" xfId="55"/>
    <cellStyle name="Heading 2" xfId="56"/>
    <cellStyle name="Heading 3" xfId="57"/>
    <cellStyle name="Heading 4" xfId="58"/>
    <cellStyle name="Hyperlink" xfId="59"/>
    <cellStyle name="Input" xfId="60"/>
    <cellStyle name="Linked Cell" xfId="61"/>
    <cellStyle name="Neutral" xfId="62"/>
    <cellStyle name="Normal 10" xfId="63"/>
    <cellStyle name="Normal 11 3" xfId="64"/>
    <cellStyle name="Normal 16" xfId="65"/>
    <cellStyle name="Normal 2" xfId="66"/>
    <cellStyle name="Normal 2 2" xfId="67"/>
    <cellStyle name="Normal 3" xfId="68"/>
    <cellStyle name="Normal 3 4" xfId="69"/>
    <cellStyle name="Normal 4" xfId="70"/>
    <cellStyle name="Normal 4 3" xfId="71"/>
    <cellStyle name="Normal 5" xfId="72"/>
    <cellStyle name="Normal_BIỂU QUYẾT TOÁN NS NĂM 2019 THEO NGHỊ ĐỊNH 31-2017- Kiên gửi" xfId="73"/>
    <cellStyle name="Normal_Chi NSTW NSDP 2002 - PL" xfId="74"/>
    <cellStyle name="Normal_Quyết toán theo Nghị định 31- trình HĐND (54,.55,56)" xfId="75"/>
    <cellStyle name="Note" xfId="76"/>
    <cellStyle name="Output" xfId="77"/>
    <cellStyle name="Percent"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L49"/>
  <sheetViews>
    <sheetView tabSelected="1" workbookViewId="0" topLeftCell="A1">
      <selection activeCell="H5" sqref="H5"/>
    </sheetView>
  </sheetViews>
  <sheetFormatPr defaultColWidth="9" defaultRowHeight="15"/>
  <cols>
    <col min="1" max="1" width="6.5" style="4" customWidth="1"/>
    <col min="2" max="2" width="45.8984375" style="4" customWidth="1"/>
    <col min="3" max="4" width="17.3984375" style="38" customWidth="1"/>
    <col min="5" max="6" width="17.3984375" style="4" customWidth="1"/>
    <col min="7" max="7" width="9" style="38" customWidth="1"/>
    <col min="8" max="8" width="13.69921875" style="38" bestFit="1" customWidth="1"/>
    <col min="9" max="12" width="9" style="38" customWidth="1"/>
    <col min="13" max="16384" width="9" style="4" customWidth="1"/>
  </cols>
  <sheetData>
    <row r="1" spans="1:6" ht="17.25">
      <c r="A1" s="5"/>
      <c r="B1" s="5"/>
      <c r="C1" s="84"/>
      <c r="D1" s="84"/>
      <c r="E1" s="2"/>
      <c r="F1" s="251" t="s">
        <v>330</v>
      </c>
    </row>
    <row r="2" spans="1:6" ht="15">
      <c r="A2" s="335" t="s">
        <v>332</v>
      </c>
      <c r="B2" s="335"/>
      <c r="C2" s="335"/>
      <c r="D2" s="335"/>
      <c r="E2" s="335"/>
      <c r="F2" s="335"/>
    </row>
    <row r="3" spans="1:6" ht="15">
      <c r="A3" s="334" t="s">
        <v>331</v>
      </c>
      <c r="B3" s="334"/>
      <c r="C3" s="334"/>
      <c r="D3" s="334"/>
      <c r="E3" s="334"/>
      <c r="F3" s="334"/>
    </row>
    <row r="4" spans="1:6" ht="18">
      <c r="A4" s="7"/>
      <c r="B4" s="7"/>
      <c r="C4" s="89"/>
      <c r="D4" s="336" t="s">
        <v>89</v>
      </c>
      <c r="E4" s="336"/>
      <c r="F4" s="336"/>
    </row>
    <row r="5" spans="1:12" s="9" customFormat="1" ht="17.25">
      <c r="A5" s="338" t="s">
        <v>69</v>
      </c>
      <c r="B5" s="338" t="s">
        <v>4</v>
      </c>
      <c r="C5" s="331" t="s">
        <v>197</v>
      </c>
      <c r="D5" s="341" t="s">
        <v>68</v>
      </c>
      <c r="E5" s="337" t="s">
        <v>70</v>
      </c>
      <c r="F5" s="337"/>
      <c r="G5" s="144"/>
      <c r="H5" s="144"/>
      <c r="I5" s="144"/>
      <c r="J5" s="144"/>
      <c r="K5" s="144"/>
      <c r="L5" s="144"/>
    </row>
    <row r="6" spans="1:12" s="9" customFormat="1" ht="17.25" customHeight="1">
      <c r="A6" s="339"/>
      <c r="B6" s="339"/>
      <c r="C6" s="332"/>
      <c r="D6" s="342"/>
      <c r="E6" s="338" t="s">
        <v>93</v>
      </c>
      <c r="F6" s="338" t="s">
        <v>256</v>
      </c>
      <c r="G6" s="144"/>
      <c r="H6" s="144"/>
      <c r="I6" s="144"/>
      <c r="J6" s="144"/>
      <c r="K6" s="144"/>
      <c r="L6" s="144"/>
    </row>
    <row r="7" spans="1:12" s="9" customFormat="1" ht="16.5">
      <c r="A7" s="340"/>
      <c r="B7" s="340"/>
      <c r="C7" s="333"/>
      <c r="D7" s="343"/>
      <c r="E7" s="340"/>
      <c r="F7" s="340"/>
      <c r="G7" s="144"/>
      <c r="H7" s="144"/>
      <c r="I7" s="144"/>
      <c r="J7" s="144"/>
      <c r="K7" s="144"/>
      <c r="L7" s="144"/>
    </row>
    <row r="8" spans="1:12" s="12" customFormat="1" ht="13.5">
      <c r="A8" s="249" t="s">
        <v>10</v>
      </c>
      <c r="B8" s="249" t="s">
        <v>11</v>
      </c>
      <c r="C8" s="86">
        <v>1</v>
      </c>
      <c r="D8" s="86">
        <f>C8+1</f>
        <v>2</v>
      </c>
      <c r="E8" s="86" t="s">
        <v>94</v>
      </c>
      <c r="F8" s="250" t="s">
        <v>95</v>
      </c>
      <c r="G8" s="145"/>
      <c r="H8" s="145"/>
      <c r="I8" s="145"/>
      <c r="J8" s="145"/>
      <c r="K8" s="145"/>
      <c r="L8" s="145"/>
    </row>
    <row r="9" spans="1:8" s="37" customFormat="1" ht="18">
      <c r="A9" s="235" t="s">
        <v>10</v>
      </c>
      <c r="B9" s="236" t="s">
        <v>251</v>
      </c>
      <c r="C9" s="237">
        <f>C10+C13</f>
        <v>357807</v>
      </c>
      <c r="D9" s="237">
        <f>D10+D13+D21+D22</f>
        <v>769858.366594</v>
      </c>
      <c r="E9" s="238">
        <f aca="true" t="shared" si="0" ref="E9:E14">D9-C9</f>
        <v>412051.366594</v>
      </c>
      <c r="F9" s="239">
        <f aca="true" t="shared" si="1" ref="F9:F14">D9/C9</f>
        <v>2.1516023068134498</v>
      </c>
      <c r="H9" s="234"/>
    </row>
    <row r="10" spans="1:8" s="37" customFormat="1" ht="18">
      <c r="A10" s="235" t="s">
        <v>26</v>
      </c>
      <c r="B10" s="240" t="s">
        <v>64</v>
      </c>
      <c r="C10" s="237">
        <v>91375</v>
      </c>
      <c r="D10" s="237">
        <f>SUM(D11:D12)</f>
        <v>364726.31689500005</v>
      </c>
      <c r="E10" s="238">
        <f t="shared" si="0"/>
        <v>273351.31689500005</v>
      </c>
      <c r="F10" s="239">
        <f t="shared" si="1"/>
        <v>3.991532879835842</v>
      </c>
      <c r="H10" s="314"/>
    </row>
    <row r="11" spans="1:8" s="37" customFormat="1" ht="18">
      <c r="A11" s="241" t="s">
        <v>20</v>
      </c>
      <c r="B11" s="242" t="s">
        <v>65</v>
      </c>
      <c r="C11" s="243">
        <v>40650</v>
      </c>
      <c r="D11" s="243">
        <v>69840.318734</v>
      </c>
      <c r="E11" s="243"/>
      <c r="F11" s="244">
        <f t="shared" si="1"/>
        <v>1.7180890217466174</v>
      </c>
      <c r="H11" s="142"/>
    </row>
    <row r="12" spans="1:8" s="37" customFormat="1" ht="18">
      <c r="A12" s="241" t="s">
        <v>20</v>
      </c>
      <c r="B12" s="242" t="s">
        <v>152</v>
      </c>
      <c r="C12" s="243">
        <f>C10-C11</f>
        <v>50725</v>
      </c>
      <c r="D12" s="243">
        <v>294885.998161</v>
      </c>
      <c r="E12" s="243"/>
      <c r="F12" s="244">
        <f>D12/C12</f>
        <v>5.813425296421883</v>
      </c>
      <c r="H12" s="142"/>
    </row>
    <row r="13" spans="1:8" s="87" customFormat="1" ht="18">
      <c r="A13" s="235" t="s">
        <v>27</v>
      </c>
      <c r="B13" s="240" t="s">
        <v>59</v>
      </c>
      <c r="C13" s="237">
        <v>266432</v>
      </c>
      <c r="D13" s="237">
        <f>D14+D15+D16+D17</f>
        <v>348451.493025</v>
      </c>
      <c r="E13" s="238">
        <f t="shared" si="0"/>
        <v>82019.49302499997</v>
      </c>
      <c r="F13" s="239">
        <f t="shared" si="1"/>
        <v>1.3078440015651271</v>
      </c>
      <c r="H13" s="142"/>
    </row>
    <row r="14" spans="1:6" s="37" customFormat="1" ht="18">
      <c r="A14" s="245">
        <v>1</v>
      </c>
      <c r="B14" s="242" t="s">
        <v>254</v>
      </c>
      <c r="C14" s="243">
        <v>266432</v>
      </c>
      <c r="D14" s="243">
        <v>266432</v>
      </c>
      <c r="E14" s="243">
        <f t="shared" si="0"/>
        <v>0</v>
      </c>
      <c r="F14" s="244">
        <f t="shared" si="1"/>
        <v>1</v>
      </c>
    </row>
    <row r="15" spans="1:6" s="37" customFormat="1" ht="18">
      <c r="A15" s="245">
        <f>A14+1</f>
        <v>2</v>
      </c>
      <c r="B15" s="242" t="s">
        <v>255</v>
      </c>
      <c r="C15" s="243"/>
      <c r="D15" s="243">
        <v>82019.493025</v>
      </c>
      <c r="E15" s="243"/>
      <c r="F15" s="243"/>
    </row>
    <row r="16" spans="1:8" s="37" customFormat="1" ht="18" hidden="1">
      <c r="A16" s="245"/>
      <c r="B16" s="242"/>
      <c r="C16" s="104"/>
      <c r="D16" s="243"/>
      <c r="E16" s="243"/>
      <c r="F16" s="243"/>
      <c r="H16" s="214"/>
    </row>
    <row r="17" spans="1:6" s="37" customFormat="1" ht="18" hidden="1">
      <c r="A17" s="245"/>
      <c r="B17" s="242"/>
      <c r="C17" s="243"/>
      <c r="D17" s="243"/>
      <c r="E17" s="243"/>
      <c r="F17" s="243"/>
    </row>
    <row r="18" spans="1:6" s="37" customFormat="1" ht="18" hidden="1">
      <c r="A18" s="245">
        <v>3</v>
      </c>
      <c r="B18" s="242" t="s">
        <v>184</v>
      </c>
      <c r="C18" s="243"/>
      <c r="D18" s="243"/>
      <c r="E18" s="243"/>
      <c r="F18" s="243"/>
    </row>
    <row r="19" spans="1:6" s="37" customFormat="1" ht="18" hidden="1">
      <c r="A19" s="245"/>
      <c r="B19" s="242"/>
      <c r="C19" s="243"/>
      <c r="D19" s="243"/>
      <c r="E19" s="243"/>
      <c r="F19" s="243"/>
    </row>
    <row r="20" spans="1:6" s="140" customFormat="1" ht="18">
      <c r="A20" s="235" t="s">
        <v>28</v>
      </c>
      <c r="B20" s="240" t="s">
        <v>97</v>
      </c>
      <c r="C20" s="246"/>
      <c r="D20" s="246"/>
      <c r="E20" s="246"/>
      <c r="F20" s="238"/>
    </row>
    <row r="21" spans="1:6" s="140" customFormat="1" ht="18">
      <c r="A21" s="235" t="s">
        <v>29</v>
      </c>
      <c r="B21" s="240" t="s">
        <v>57</v>
      </c>
      <c r="C21" s="238"/>
      <c r="D21" s="238">
        <v>180</v>
      </c>
      <c r="E21" s="246"/>
      <c r="F21" s="238"/>
    </row>
    <row r="22" spans="1:6" s="140" customFormat="1" ht="18">
      <c r="A22" s="235" t="s">
        <v>30</v>
      </c>
      <c r="B22" s="240" t="s">
        <v>81</v>
      </c>
      <c r="C22" s="238"/>
      <c r="D22" s="238">
        <v>56500.556674</v>
      </c>
      <c r="E22" s="246"/>
      <c r="F22" s="238"/>
    </row>
    <row r="23" spans="1:12" s="136" customFormat="1" ht="18">
      <c r="A23" s="235" t="s">
        <v>11</v>
      </c>
      <c r="B23" s="240" t="s">
        <v>252</v>
      </c>
      <c r="C23" s="237">
        <f>C24+C33+C37+C36</f>
        <v>357807</v>
      </c>
      <c r="D23" s="237">
        <f>D24+D33+D37+D36</f>
        <v>769858.366594</v>
      </c>
      <c r="E23" s="238">
        <f>D23-C23</f>
        <v>412051.366594</v>
      </c>
      <c r="F23" s="239">
        <f>D23/C23</f>
        <v>2.1516023068134498</v>
      </c>
      <c r="G23" s="37"/>
      <c r="H23" s="37"/>
      <c r="I23" s="37"/>
      <c r="J23" s="37"/>
      <c r="K23" s="37"/>
      <c r="L23" s="37"/>
    </row>
    <row r="24" spans="1:12" s="136" customFormat="1" ht="18">
      <c r="A24" s="235" t="s">
        <v>26</v>
      </c>
      <c r="B24" s="240" t="s">
        <v>66</v>
      </c>
      <c r="C24" s="237">
        <f>SUM(C25:C32)</f>
        <v>357807</v>
      </c>
      <c r="D24" s="237">
        <f>SUM(D25:D32)</f>
        <v>654138.163748</v>
      </c>
      <c r="E24" s="238">
        <f>D24-C24</f>
        <v>296331.16374800005</v>
      </c>
      <c r="F24" s="239">
        <f>D24/C24</f>
        <v>1.8281871616485985</v>
      </c>
      <c r="G24" s="37"/>
      <c r="H24" s="37"/>
      <c r="I24" s="37"/>
      <c r="J24" s="37"/>
      <c r="K24" s="37"/>
      <c r="L24" s="37"/>
    </row>
    <row r="25" spans="1:12" s="136" customFormat="1" ht="18">
      <c r="A25" s="245">
        <v>1</v>
      </c>
      <c r="B25" s="242" t="s">
        <v>56</v>
      </c>
      <c r="C25" s="243">
        <f>21000+46088</f>
        <v>67088</v>
      </c>
      <c r="D25" s="243">
        <v>279864.257825</v>
      </c>
      <c r="E25" s="243">
        <f>D25-C25</f>
        <v>212776.25782499998</v>
      </c>
      <c r="F25" s="244">
        <f>D25/C25</f>
        <v>4.1715993594234435</v>
      </c>
      <c r="G25" s="37"/>
      <c r="H25" s="315"/>
      <c r="I25" s="37"/>
      <c r="J25" s="37"/>
      <c r="K25" s="37"/>
      <c r="L25" s="37"/>
    </row>
    <row r="26" spans="1:12" s="136" customFormat="1" ht="18">
      <c r="A26" s="245">
        <v>2</v>
      </c>
      <c r="B26" s="242" t="s">
        <v>35</v>
      </c>
      <c r="C26" s="243">
        <f>319808+56225-42844-710-46088-4042</f>
        <v>282349</v>
      </c>
      <c r="D26" s="243">
        <v>374273.905923</v>
      </c>
      <c r="E26" s="243">
        <f>D26-C26</f>
        <v>91924.90592300001</v>
      </c>
      <c r="F26" s="244">
        <f>D26/C26</f>
        <v>1.325571919585336</v>
      </c>
      <c r="G26" s="37"/>
      <c r="H26" s="315"/>
      <c r="I26" s="37"/>
      <c r="J26" s="37"/>
      <c r="K26" s="37"/>
      <c r="L26" s="37"/>
    </row>
    <row r="27" spans="1:12" s="136" customFormat="1" ht="18" hidden="1">
      <c r="A27" s="245">
        <v>3</v>
      </c>
      <c r="B27" s="242" t="s">
        <v>163</v>
      </c>
      <c r="C27" s="243"/>
      <c r="D27" s="243"/>
      <c r="E27" s="247"/>
      <c r="F27" s="243"/>
      <c r="G27" s="37"/>
      <c r="H27" s="315"/>
      <c r="I27" s="37"/>
      <c r="J27" s="37"/>
      <c r="K27" s="37"/>
      <c r="L27" s="37"/>
    </row>
    <row r="28" spans="1:12" s="137" customFormat="1" ht="18" hidden="1">
      <c r="A28" s="245">
        <v>4</v>
      </c>
      <c r="B28" s="242" t="s">
        <v>117</v>
      </c>
      <c r="C28" s="243"/>
      <c r="D28" s="243"/>
      <c r="E28" s="242"/>
      <c r="F28" s="242"/>
      <c r="G28" s="38"/>
      <c r="H28" s="315"/>
      <c r="I28" s="38"/>
      <c r="J28" s="38"/>
      <c r="K28" s="38"/>
      <c r="L28" s="38"/>
    </row>
    <row r="29" spans="1:12" s="137" customFormat="1" ht="18">
      <c r="A29" s="245">
        <v>3</v>
      </c>
      <c r="B29" s="242" t="s">
        <v>37</v>
      </c>
      <c r="C29" s="243">
        <v>4328</v>
      </c>
      <c r="D29" s="243"/>
      <c r="E29" s="242"/>
      <c r="F29" s="242"/>
      <c r="G29" s="38"/>
      <c r="H29" s="315"/>
      <c r="I29" s="38"/>
      <c r="J29" s="38"/>
      <c r="K29" s="38"/>
      <c r="L29" s="38"/>
    </row>
    <row r="30" spans="1:12" s="136" customFormat="1" ht="18">
      <c r="A30" s="245">
        <v>4</v>
      </c>
      <c r="B30" s="242" t="s">
        <v>83</v>
      </c>
      <c r="C30" s="243">
        <v>4042</v>
      </c>
      <c r="D30" s="243"/>
      <c r="E30" s="247"/>
      <c r="F30" s="243"/>
      <c r="G30" s="37"/>
      <c r="H30" s="315"/>
      <c r="I30" s="37"/>
      <c r="J30" s="37"/>
      <c r="K30" s="37"/>
      <c r="L30" s="37"/>
    </row>
    <row r="31" spans="1:12" s="136" customFormat="1" ht="18" hidden="1">
      <c r="A31" s="245">
        <v>7</v>
      </c>
      <c r="B31" s="242" t="s">
        <v>227</v>
      </c>
      <c r="C31" s="243"/>
      <c r="D31" s="243"/>
      <c r="E31" s="247"/>
      <c r="F31" s="243"/>
      <c r="G31" s="37"/>
      <c r="H31" s="315"/>
      <c r="I31" s="37"/>
      <c r="J31" s="37"/>
      <c r="K31" s="37"/>
      <c r="L31" s="37"/>
    </row>
    <row r="32" spans="1:12" s="136" customFormat="1" ht="18" hidden="1">
      <c r="A32" s="245">
        <v>8</v>
      </c>
      <c r="B32" s="242" t="s">
        <v>185</v>
      </c>
      <c r="C32" s="243"/>
      <c r="D32" s="243"/>
      <c r="E32" s="247"/>
      <c r="F32" s="243"/>
      <c r="G32" s="37"/>
      <c r="H32" s="315"/>
      <c r="I32" s="37"/>
      <c r="J32" s="37"/>
      <c r="K32" s="37"/>
      <c r="L32" s="37"/>
    </row>
    <row r="33" spans="1:12" s="136" customFormat="1" ht="18" hidden="1">
      <c r="A33" s="235" t="s">
        <v>27</v>
      </c>
      <c r="B33" s="240" t="s">
        <v>118</v>
      </c>
      <c r="C33" s="237"/>
      <c r="D33" s="237">
        <v>0</v>
      </c>
      <c r="E33" s="243"/>
      <c r="F33" s="243"/>
      <c r="G33" s="37"/>
      <c r="H33" s="315"/>
      <c r="I33" s="37"/>
      <c r="J33" s="37"/>
      <c r="K33" s="37"/>
      <c r="L33" s="37"/>
    </row>
    <row r="34" spans="1:12" s="136" customFormat="1" ht="18" hidden="1">
      <c r="A34" s="245">
        <v>1</v>
      </c>
      <c r="B34" s="242" t="s">
        <v>119</v>
      </c>
      <c r="C34" s="243"/>
      <c r="D34" s="243"/>
      <c r="E34" s="243"/>
      <c r="F34" s="243"/>
      <c r="G34" s="37"/>
      <c r="H34" s="315"/>
      <c r="I34" s="37"/>
      <c r="J34" s="37"/>
      <c r="K34" s="37"/>
      <c r="L34" s="37"/>
    </row>
    <row r="35" spans="1:12" s="136" customFormat="1" ht="18" hidden="1">
      <c r="A35" s="245">
        <f>A34+1</f>
        <v>2</v>
      </c>
      <c r="B35" s="242" t="s">
        <v>120</v>
      </c>
      <c r="C35" s="243"/>
      <c r="D35" s="243"/>
      <c r="E35" s="243"/>
      <c r="F35" s="243"/>
      <c r="G35" s="37"/>
      <c r="H35" s="315"/>
      <c r="I35" s="37"/>
      <c r="J35" s="37"/>
      <c r="K35" s="37"/>
      <c r="L35" s="37"/>
    </row>
    <row r="36" spans="1:12" s="138" customFormat="1" ht="18" hidden="1">
      <c r="A36" s="235"/>
      <c r="B36" s="240"/>
      <c r="C36" s="96"/>
      <c r="D36" s="238"/>
      <c r="E36" s="238"/>
      <c r="F36" s="238"/>
      <c r="G36" s="146"/>
      <c r="H36" s="315"/>
      <c r="I36" s="146"/>
      <c r="J36" s="146"/>
      <c r="K36" s="146"/>
      <c r="L36" s="146"/>
    </row>
    <row r="37" spans="1:12" s="136" customFormat="1" ht="18">
      <c r="A37" s="235" t="s">
        <v>27</v>
      </c>
      <c r="B37" s="240" t="s">
        <v>77</v>
      </c>
      <c r="C37" s="237"/>
      <c r="D37" s="238">
        <f>110720.202846+5000</f>
        <v>115720.202846</v>
      </c>
      <c r="E37" s="243"/>
      <c r="F37" s="243"/>
      <c r="G37" s="37"/>
      <c r="H37" s="315"/>
      <c r="I37" s="37"/>
      <c r="J37" s="37"/>
      <c r="K37" s="37"/>
      <c r="L37" s="37"/>
    </row>
    <row r="38" spans="1:12" s="137" customFormat="1" ht="18">
      <c r="A38" s="235" t="s">
        <v>31</v>
      </c>
      <c r="B38" s="240" t="s">
        <v>202</v>
      </c>
      <c r="C38" s="238">
        <f>C9-C23</f>
        <v>0</v>
      </c>
      <c r="D38" s="238">
        <f>D9-D23</f>
        <v>0</v>
      </c>
      <c r="E38" s="242"/>
      <c r="F38" s="243"/>
      <c r="G38" s="38"/>
      <c r="H38" s="315"/>
      <c r="I38" s="38"/>
      <c r="J38" s="38"/>
      <c r="K38" s="38"/>
      <c r="L38" s="38"/>
    </row>
    <row r="39" spans="1:12" s="136" customFormat="1" ht="18" hidden="1">
      <c r="A39" s="235" t="s">
        <v>55</v>
      </c>
      <c r="B39" s="240" t="s">
        <v>164</v>
      </c>
      <c r="C39" s="237"/>
      <c r="D39" s="237"/>
      <c r="E39" s="237"/>
      <c r="F39" s="233"/>
      <c r="G39" s="37"/>
      <c r="H39" s="37"/>
      <c r="I39" s="37"/>
      <c r="J39" s="37"/>
      <c r="K39" s="37"/>
      <c r="L39" s="37"/>
    </row>
    <row r="40" spans="1:12" s="138" customFormat="1" ht="17.25" hidden="1">
      <c r="A40" s="235" t="s">
        <v>26</v>
      </c>
      <c r="B40" s="240" t="s">
        <v>115</v>
      </c>
      <c r="C40" s="237"/>
      <c r="D40" s="237"/>
      <c r="E40" s="237"/>
      <c r="F40" s="248"/>
      <c r="G40" s="146"/>
      <c r="H40" s="146"/>
      <c r="I40" s="146"/>
      <c r="J40" s="146"/>
      <c r="K40" s="146"/>
      <c r="L40" s="146"/>
    </row>
    <row r="41" spans="1:12" s="138" customFormat="1" ht="17.25" hidden="1">
      <c r="A41" s="235" t="s">
        <v>27</v>
      </c>
      <c r="B41" s="240" t="s">
        <v>121</v>
      </c>
      <c r="C41" s="237"/>
      <c r="D41" s="237"/>
      <c r="E41" s="237"/>
      <c r="F41" s="248"/>
      <c r="G41" s="146"/>
      <c r="H41" s="146"/>
      <c r="I41" s="146"/>
      <c r="J41" s="146"/>
      <c r="K41" s="146"/>
      <c r="L41" s="146"/>
    </row>
    <row r="42" spans="1:12" s="136" customFormat="1" ht="18" hidden="1">
      <c r="A42" s="235" t="s">
        <v>84</v>
      </c>
      <c r="B42" s="240" t="s">
        <v>165</v>
      </c>
      <c r="C42" s="237"/>
      <c r="D42" s="237"/>
      <c r="E42" s="237"/>
      <c r="F42" s="233"/>
      <c r="G42" s="37"/>
      <c r="H42" s="37"/>
      <c r="I42" s="37"/>
      <c r="J42" s="37"/>
      <c r="K42" s="37"/>
      <c r="L42" s="37"/>
    </row>
    <row r="43" spans="1:12" s="138" customFormat="1" ht="17.25" hidden="1">
      <c r="A43" s="235" t="s">
        <v>26</v>
      </c>
      <c r="B43" s="240" t="s">
        <v>113</v>
      </c>
      <c r="C43" s="237"/>
      <c r="D43" s="237"/>
      <c r="E43" s="237"/>
      <c r="F43" s="248"/>
      <c r="G43" s="146"/>
      <c r="H43" s="146"/>
      <c r="I43" s="146"/>
      <c r="J43" s="146"/>
      <c r="K43" s="146"/>
      <c r="L43" s="146"/>
    </row>
    <row r="44" spans="1:12" s="138" customFormat="1" ht="17.25" hidden="1">
      <c r="A44" s="235" t="s">
        <v>27</v>
      </c>
      <c r="B44" s="240" t="s">
        <v>114</v>
      </c>
      <c r="C44" s="237"/>
      <c r="D44" s="237"/>
      <c r="E44" s="237"/>
      <c r="F44" s="248"/>
      <c r="G44" s="146"/>
      <c r="H44" s="146"/>
      <c r="I44" s="146"/>
      <c r="J44" s="146"/>
      <c r="K44" s="146"/>
      <c r="L44" s="146"/>
    </row>
    <row r="45" spans="1:12" s="136" customFormat="1" ht="18" hidden="1">
      <c r="A45" s="235" t="s">
        <v>172</v>
      </c>
      <c r="B45" s="240" t="s">
        <v>147</v>
      </c>
      <c r="C45" s="237"/>
      <c r="D45" s="237"/>
      <c r="E45" s="237"/>
      <c r="F45" s="233"/>
      <c r="G45" s="37"/>
      <c r="H45" s="37"/>
      <c r="I45" s="37"/>
      <c r="J45" s="37"/>
      <c r="K45" s="37"/>
      <c r="L45" s="37"/>
    </row>
    <row r="46" spans="1:6" ht="6" customHeight="1">
      <c r="A46" s="38"/>
      <c r="B46" s="38"/>
      <c r="E46" s="38"/>
      <c r="F46" s="38"/>
    </row>
    <row r="47" spans="1:12" s="41" customFormat="1" ht="15">
      <c r="A47" s="147" t="s">
        <v>253</v>
      </c>
      <c r="B47" s="147"/>
      <c r="C47" s="147"/>
      <c r="D47" s="147"/>
      <c r="E47" s="147"/>
      <c r="F47" s="147"/>
      <c r="G47" s="147"/>
      <c r="H47" s="147"/>
      <c r="I47" s="147"/>
      <c r="J47" s="147"/>
      <c r="K47" s="147"/>
      <c r="L47" s="147"/>
    </row>
    <row r="48" spans="1:6" ht="15">
      <c r="A48" s="38"/>
      <c r="B48" s="38"/>
      <c r="E48" s="38"/>
      <c r="F48" s="38"/>
    </row>
    <row r="49" spans="1:6" ht="15">
      <c r="A49" s="38"/>
      <c r="B49" s="38"/>
      <c r="E49" s="38"/>
      <c r="F49" s="38"/>
    </row>
  </sheetData>
  <sheetProtection/>
  <mergeCells count="10">
    <mergeCell ref="C5:C7"/>
    <mergeCell ref="A3:F3"/>
    <mergeCell ref="A2:F2"/>
    <mergeCell ref="D4:F4"/>
    <mergeCell ref="E5:F5"/>
    <mergeCell ref="A5:A7"/>
    <mergeCell ref="B5:B7"/>
    <mergeCell ref="D5:D7"/>
    <mergeCell ref="E6:E7"/>
    <mergeCell ref="F6:F7"/>
  </mergeCells>
  <printOptions horizontalCentered="1"/>
  <pageMargins left="0.5118110236220472" right="0.31496062992125984" top="0.3937007874015748" bottom="0.1968503937007874" header="0.4724409448818898" footer="0.1968503937007874"/>
  <pageSetup fitToHeight="5" horizontalDpi="600" verticalDpi="600" orientation="landscape" paperSize="9" r:id="rId1"/>
  <headerFooter alignWithMargins="0">
    <oddFooter>&amp;C&amp;".VnTime,Italic"&amp;8
</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N89"/>
  <sheetViews>
    <sheetView workbookViewId="0" topLeftCell="A4">
      <selection activeCell="A4" sqref="A4:H4"/>
    </sheetView>
  </sheetViews>
  <sheetFormatPr defaultColWidth="9" defaultRowHeight="15"/>
  <cols>
    <col min="1" max="1" width="5.09765625" style="16" customWidth="1"/>
    <col min="2" max="2" width="45" style="16" customWidth="1"/>
    <col min="3" max="3" width="13.3984375" style="16" customWidth="1"/>
    <col min="4" max="4" width="13.3984375" style="113" customWidth="1"/>
    <col min="5" max="6" width="13.3984375" style="16" customWidth="1"/>
    <col min="7" max="7" width="12.8984375" style="16" customWidth="1"/>
    <col min="8" max="8" width="13.3984375" style="16" customWidth="1"/>
    <col min="9" max="9" width="11.3984375" style="16" hidden="1" customWidth="1"/>
    <col min="10" max="10" width="10.69921875" style="16" hidden="1" customWidth="1"/>
    <col min="11" max="11" width="9.3984375" style="16" hidden="1" customWidth="1"/>
    <col min="12" max="12" width="11" style="16" hidden="1" customWidth="1"/>
    <col min="13" max="17" width="0" style="16" hidden="1" customWidth="1"/>
    <col min="18" max="16384" width="9" style="16" customWidth="1"/>
  </cols>
  <sheetData>
    <row r="1" spans="1:8" ht="17.25">
      <c r="A1" s="13"/>
      <c r="B1" s="13"/>
      <c r="C1" s="14"/>
      <c r="D1" s="110"/>
      <c r="E1" s="14"/>
      <c r="F1" s="14"/>
      <c r="G1" s="15"/>
      <c r="H1" s="251" t="s">
        <v>333</v>
      </c>
    </row>
    <row r="2" spans="1:8" ht="17.25">
      <c r="A2" s="17"/>
      <c r="B2" s="17"/>
      <c r="C2" s="14"/>
      <c r="D2" s="110"/>
      <c r="E2" s="14"/>
      <c r="F2" s="14"/>
      <c r="G2" s="14"/>
      <c r="H2" s="14"/>
    </row>
    <row r="3" spans="1:14" ht="17.25">
      <c r="A3" s="353" t="s">
        <v>257</v>
      </c>
      <c r="B3" s="353"/>
      <c r="C3" s="353"/>
      <c r="D3" s="353"/>
      <c r="E3" s="353"/>
      <c r="F3" s="353"/>
      <c r="G3" s="353"/>
      <c r="H3" s="353"/>
      <c r="N3" s="15" t="s">
        <v>58</v>
      </c>
    </row>
    <row r="4" spans="1:14" ht="17.25">
      <c r="A4" s="344" t="s">
        <v>331</v>
      </c>
      <c r="B4" s="344"/>
      <c r="C4" s="344"/>
      <c r="D4" s="344"/>
      <c r="E4" s="344"/>
      <c r="F4" s="344"/>
      <c r="G4" s="344"/>
      <c r="H4" s="344"/>
      <c r="N4" s="15"/>
    </row>
    <row r="5" spans="1:8" ht="17.25">
      <c r="A5" s="18"/>
      <c r="B5" s="18"/>
      <c r="C5" s="14"/>
      <c r="D5" s="110"/>
      <c r="E5" s="14"/>
      <c r="F5" s="14"/>
      <c r="G5" s="14"/>
      <c r="H5" s="14"/>
    </row>
    <row r="6" spans="1:8" ht="18" thickBot="1">
      <c r="A6" s="19"/>
      <c r="B6" s="19"/>
      <c r="C6" s="20"/>
      <c r="D6" s="98"/>
      <c r="E6" s="20"/>
      <c r="F6" s="61"/>
      <c r="G6" s="71"/>
      <c r="H6" s="72" t="s">
        <v>89</v>
      </c>
    </row>
    <row r="7" spans="1:12" s="21" customFormat="1" ht="18">
      <c r="A7" s="73" t="s">
        <v>8</v>
      </c>
      <c r="B7" s="74"/>
      <c r="C7" s="345" t="s">
        <v>197</v>
      </c>
      <c r="D7" s="346"/>
      <c r="E7" s="349" t="s">
        <v>68</v>
      </c>
      <c r="F7" s="350"/>
      <c r="G7" s="349" t="s">
        <v>96</v>
      </c>
      <c r="H7" s="350"/>
      <c r="I7" s="24"/>
      <c r="J7" s="25"/>
      <c r="L7" s="26"/>
    </row>
    <row r="8" spans="1:12" s="21" customFormat="1" ht="17.25">
      <c r="A8" s="43" t="s">
        <v>9</v>
      </c>
      <c r="B8" s="42" t="s">
        <v>4</v>
      </c>
      <c r="C8" s="347"/>
      <c r="D8" s="348"/>
      <c r="E8" s="351"/>
      <c r="F8" s="352"/>
      <c r="G8" s="351"/>
      <c r="H8" s="352"/>
      <c r="I8" s="27"/>
      <c r="J8" s="28"/>
      <c r="L8" s="29"/>
    </row>
    <row r="9" spans="1:10" s="21" customFormat="1" ht="17.25">
      <c r="A9" s="43" t="s">
        <v>9</v>
      </c>
      <c r="B9" s="42"/>
      <c r="C9" s="43" t="s">
        <v>6</v>
      </c>
      <c r="D9" s="154" t="s">
        <v>0</v>
      </c>
      <c r="E9" s="43" t="s">
        <v>6</v>
      </c>
      <c r="F9" s="43" t="s">
        <v>0</v>
      </c>
      <c r="G9" s="43" t="s">
        <v>6</v>
      </c>
      <c r="H9" s="43" t="s">
        <v>0</v>
      </c>
      <c r="I9" s="30" t="s">
        <v>0</v>
      </c>
      <c r="J9" s="31" t="s">
        <v>0</v>
      </c>
    </row>
    <row r="10" spans="1:10" s="21" customFormat="1" ht="18">
      <c r="A10" s="44"/>
      <c r="B10" s="45"/>
      <c r="C10" s="44" t="s">
        <v>1</v>
      </c>
      <c r="D10" s="156" t="s">
        <v>7</v>
      </c>
      <c r="E10" s="44" t="s">
        <v>1</v>
      </c>
      <c r="F10" s="44" t="s">
        <v>7</v>
      </c>
      <c r="G10" s="44" t="s">
        <v>1</v>
      </c>
      <c r="H10" s="44" t="s">
        <v>7</v>
      </c>
      <c r="I10" s="32" t="s">
        <v>2</v>
      </c>
      <c r="J10" s="33" t="s">
        <v>3</v>
      </c>
    </row>
    <row r="11" spans="1:10" s="23" customFormat="1" ht="13.5">
      <c r="A11" s="22" t="s">
        <v>10</v>
      </c>
      <c r="B11" s="39" t="s">
        <v>11</v>
      </c>
      <c r="C11" s="22">
        <v>1</v>
      </c>
      <c r="D11" s="111">
        <f>C11+1</f>
        <v>2</v>
      </c>
      <c r="E11" s="22">
        <f>D11+1</f>
        <v>3</v>
      </c>
      <c r="F11" s="22">
        <f>E11+1</f>
        <v>4</v>
      </c>
      <c r="G11" s="22" t="s">
        <v>74</v>
      </c>
      <c r="H11" s="22" t="s">
        <v>75</v>
      </c>
      <c r="I11" s="34"/>
      <c r="J11" s="35"/>
    </row>
    <row r="12" spans="1:10" s="23" customFormat="1" ht="17.25">
      <c r="A12" s="316"/>
      <c r="B12" s="42" t="s">
        <v>329</v>
      </c>
      <c r="C12" s="115"/>
      <c r="D12" s="115"/>
      <c r="E12" s="115">
        <f>E13+E58+E59+E60</f>
        <v>596346.9064229999</v>
      </c>
      <c r="F12" s="115">
        <f>F13+F58+F59+F60</f>
        <v>421406.873569</v>
      </c>
      <c r="G12" s="115"/>
      <c r="H12" s="115"/>
      <c r="I12" s="34"/>
      <c r="J12" s="35"/>
    </row>
    <row r="13" spans="1:10" s="201" customFormat="1" ht="17.25">
      <c r="A13" s="114" t="s">
        <v>10</v>
      </c>
      <c r="B13" s="59" t="s">
        <v>139</v>
      </c>
      <c r="C13" s="115">
        <f>C14</f>
        <v>130600</v>
      </c>
      <c r="D13" s="115">
        <f>D14</f>
        <v>91375</v>
      </c>
      <c r="E13" s="115">
        <f>E14</f>
        <v>539666.3497489999</v>
      </c>
      <c r="F13" s="115">
        <f>F14</f>
        <v>364726.316895</v>
      </c>
      <c r="G13" s="115">
        <f>E13/C13*100</f>
        <v>413.2207884754976</v>
      </c>
      <c r="H13" s="115">
        <f>F13/D13*100</f>
        <v>399.15328798358416</v>
      </c>
      <c r="I13" s="266" t="e">
        <f>SUM(I15,#REF!,#REF!,#REF!,#REF!,#REF!)</f>
        <v>#REF!</v>
      </c>
      <c r="J13" s="267" t="e">
        <f>SUM(J15,#REF!,#REF!,#REF!,#REF!,#REF!)</f>
        <v>#REF!</v>
      </c>
    </row>
    <row r="14" spans="1:11" s="98" customFormat="1" ht="18">
      <c r="A14" s="114" t="s">
        <v>26</v>
      </c>
      <c r="B14" s="59" t="s">
        <v>12</v>
      </c>
      <c r="C14" s="115">
        <f>C15+C16+C21+C24+C31+C32+C35+C36+C37+C43+C44+C45+C46+C47+C48+C50+C52+C56</f>
        <v>130600</v>
      </c>
      <c r="D14" s="115">
        <f>D15+D16+D21+D24+D31+D32+D35+D36+D37+D43+D44+D45+D46+D47+D48+D50+D52+D56</f>
        <v>91375</v>
      </c>
      <c r="E14" s="115">
        <f>E15+E16+E21+E24+E31+E32+E35+E36+E37+E43+E44+E45+E46+E47+E48+E50+E52+E56</f>
        <v>539666.3497489999</v>
      </c>
      <c r="F14" s="115">
        <f>F15+F16+F21+F24+F31+F32+F35+F36+F37+F43+F44+F45+F46+F47+F48+F50+F52+F56+F51</f>
        <v>364726.316895</v>
      </c>
      <c r="G14" s="115">
        <f>E14/C14*100</f>
        <v>413.2207884754976</v>
      </c>
      <c r="H14" s="115">
        <f>F14/D14*100</f>
        <v>399.15328798358416</v>
      </c>
      <c r="I14" s="268" t="e">
        <f>SUM(I15,#REF!,#REF!,#REF!,#REF!,#REF!,#REF!,#REF!,#REF!,#REF!,#REF!,#REF!,#REF!,#REF!,#REF!,#REF!)</f>
        <v>#REF!</v>
      </c>
      <c r="J14" s="115" t="e">
        <f>SUM(J15,#REF!,#REF!,#REF!,#REF!,#REF!,#REF!,#REF!,#REF!,#REF!,#REF!,#REF!,#REF!,#REF!,#REF!,#REF!)</f>
        <v>#REF!</v>
      </c>
      <c r="K14" s="173">
        <f>F14-D14</f>
        <v>273351.316895</v>
      </c>
    </row>
    <row r="15" spans="1:10" s="98" customFormat="1" ht="18">
      <c r="A15" s="92">
        <v>1</v>
      </c>
      <c r="B15" s="57" t="s">
        <v>208</v>
      </c>
      <c r="C15" s="115"/>
      <c r="D15" s="115"/>
      <c r="E15" s="90">
        <v>18761.416795</v>
      </c>
      <c r="F15" s="90"/>
      <c r="G15" s="115"/>
      <c r="H15" s="90"/>
      <c r="I15" s="268" t="e">
        <f>SUM(#REF!,I21,I36,I37,I38,I41,I44,I45,#REF!)</f>
        <v>#REF!</v>
      </c>
      <c r="J15" s="115" t="e">
        <f>SUM(#REF!,J21,J36,J37,J38,J41,J44,J45,#REF!)</f>
        <v>#REF!</v>
      </c>
    </row>
    <row r="16" spans="1:12" s="98" customFormat="1" ht="18">
      <c r="A16" s="92">
        <f>A15+1</f>
        <v>2</v>
      </c>
      <c r="B16" s="57" t="s">
        <v>209</v>
      </c>
      <c r="C16" s="90">
        <v>300</v>
      </c>
      <c r="D16" s="90"/>
      <c r="E16" s="90">
        <f>E17+E18+E19+E20</f>
        <v>954.697173</v>
      </c>
      <c r="F16" s="90"/>
      <c r="G16" s="90">
        <f>E16/C16*100</f>
        <v>318.232391</v>
      </c>
      <c r="H16" s="90"/>
      <c r="I16" s="269" t="e">
        <f>#REF!-#REF!</f>
        <v>#REF!</v>
      </c>
      <c r="J16" s="161" t="e">
        <f>#REF!-#REF!</f>
        <v>#REF!</v>
      </c>
      <c r="L16" s="90"/>
    </row>
    <row r="17" spans="1:10" s="191" customFormat="1" ht="18">
      <c r="A17" s="97"/>
      <c r="B17" s="94" t="s">
        <v>188</v>
      </c>
      <c r="C17" s="91"/>
      <c r="D17" s="91"/>
      <c r="E17" s="91">
        <v>378.287667</v>
      </c>
      <c r="F17" s="90"/>
      <c r="G17" s="91"/>
      <c r="H17" s="90"/>
      <c r="I17" s="270"/>
      <c r="J17" s="160"/>
    </row>
    <row r="18" spans="1:10" s="191" customFormat="1" ht="18">
      <c r="A18" s="97"/>
      <c r="B18" s="94" t="s">
        <v>189</v>
      </c>
      <c r="C18" s="91"/>
      <c r="D18" s="91"/>
      <c r="E18" s="91">
        <v>480.847506</v>
      </c>
      <c r="F18" s="90"/>
      <c r="G18" s="91"/>
      <c r="H18" s="90"/>
      <c r="I18" s="270"/>
      <c r="J18" s="160"/>
    </row>
    <row r="19" spans="1:10" s="191" customFormat="1" ht="18">
      <c r="A19" s="97"/>
      <c r="B19" s="94" t="s">
        <v>190</v>
      </c>
      <c r="C19" s="91"/>
      <c r="D19" s="91"/>
      <c r="E19" s="91">
        <v>95.562</v>
      </c>
      <c r="F19" s="90"/>
      <c r="G19" s="91"/>
      <c r="H19" s="90"/>
      <c r="I19" s="270"/>
      <c r="J19" s="160"/>
    </row>
    <row r="20" spans="1:10" s="191" customFormat="1" ht="18" hidden="1">
      <c r="A20" s="97"/>
      <c r="B20" s="94" t="s">
        <v>191</v>
      </c>
      <c r="C20" s="91"/>
      <c r="D20" s="91"/>
      <c r="E20" s="91"/>
      <c r="F20" s="90"/>
      <c r="G20" s="91"/>
      <c r="H20" s="90"/>
      <c r="I20" s="270"/>
      <c r="J20" s="160"/>
    </row>
    <row r="21" spans="1:10" s="98" customFormat="1" ht="36">
      <c r="A21" s="92">
        <f>A16+1</f>
        <v>3</v>
      </c>
      <c r="B21" s="149" t="s">
        <v>210</v>
      </c>
      <c r="C21" s="90"/>
      <c r="D21" s="90"/>
      <c r="E21" s="90">
        <f>E22+E23</f>
        <v>321.48591899999997</v>
      </c>
      <c r="F21" s="90"/>
      <c r="G21" s="96"/>
      <c r="H21" s="90"/>
      <c r="I21" s="269" t="e">
        <f>#REF!-#REF!</f>
        <v>#REF!</v>
      </c>
      <c r="J21" s="161" t="e">
        <f>#REF!-#REF!</f>
        <v>#REF!</v>
      </c>
    </row>
    <row r="22" spans="1:10" s="191" customFormat="1" ht="18">
      <c r="A22" s="97"/>
      <c r="B22" s="94" t="s">
        <v>188</v>
      </c>
      <c r="C22" s="91"/>
      <c r="D22" s="91"/>
      <c r="E22" s="91">
        <v>2.088172</v>
      </c>
      <c r="F22" s="90"/>
      <c r="G22" s="91"/>
      <c r="H22" s="90"/>
      <c r="I22" s="270" t="e">
        <f>#REF!-#REF!</f>
        <v>#REF!</v>
      </c>
      <c r="J22" s="160" t="e">
        <f>#REF!-#REF!</f>
        <v>#REF!</v>
      </c>
    </row>
    <row r="23" spans="1:10" s="191" customFormat="1" ht="18">
      <c r="A23" s="97"/>
      <c r="B23" s="94" t="s">
        <v>213</v>
      </c>
      <c r="C23" s="91"/>
      <c r="D23" s="91"/>
      <c r="E23" s="91">
        <v>319.397747</v>
      </c>
      <c r="F23" s="90"/>
      <c r="G23" s="91"/>
      <c r="H23" s="90"/>
      <c r="I23" s="270"/>
      <c r="J23" s="160"/>
    </row>
    <row r="24" spans="1:10" s="98" customFormat="1" ht="18">
      <c r="A24" s="92">
        <f>A21+1</f>
        <v>4</v>
      </c>
      <c r="B24" s="57" t="s">
        <v>211</v>
      </c>
      <c r="C24" s="90">
        <v>26000</v>
      </c>
      <c r="D24" s="90">
        <f>14250+10000</f>
        <v>24250</v>
      </c>
      <c r="E24" s="90">
        <f>E25+E26+E27+E28+E29+E30</f>
        <v>56756.33682499999</v>
      </c>
      <c r="F24" s="90">
        <f>F25+F26+F27+F28+F29+F30</f>
        <v>29733.531247</v>
      </c>
      <c r="G24" s="90">
        <f>E24/C24*100</f>
        <v>218.2936031730769</v>
      </c>
      <c r="H24" s="90">
        <f aca="true" t="shared" si="0" ref="H24:H56">F24/D24*100</f>
        <v>122.61249998762887</v>
      </c>
      <c r="I24" s="269" t="e">
        <f>#REF!-#REF!</f>
        <v>#REF!</v>
      </c>
      <c r="J24" s="161" t="e">
        <f>#REF!-#REF!</f>
        <v>#REF!</v>
      </c>
    </row>
    <row r="25" spans="1:10" s="191" customFormat="1" ht="18">
      <c r="A25" s="97"/>
      <c r="B25" s="94" t="s">
        <v>188</v>
      </c>
      <c r="C25" s="91"/>
      <c r="D25" s="91"/>
      <c r="E25" s="91">
        <v>44773.201568</v>
      </c>
      <c r="F25" s="90">
        <v>23729.533167</v>
      </c>
      <c r="G25" s="91"/>
      <c r="H25" s="90"/>
      <c r="I25" s="270"/>
      <c r="J25" s="160"/>
    </row>
    <row r="26" spans="1:10" s="191" customFormat="1" ht="18">
      <c r="A26" s="97"/>
      <c r="B26" s="94" t="s">
        <v>189</v>
      </c>
      <c r="C26" s="91"/>
      <c r="D26" s="91"/>
      <c r="E26" s="91">
        <v>9046.17961</v>
      </c>
      <c r="F26" s="90">
        <v>4523.089876</v>
      </c>
      <c r="G26" s="91"/>
      <c r="H26" s="90"/>
      <c r="I26" s="270"/>
      <c r="J26" s="160"/>
    </row>
    <row r="27" spans="1:10" s="191" customFormat="1" ht="18">
      <c r="A27" s="97"/>
      <c r="B27" s="94" t="s">
        <v>192</v>
      </c>
      <c r="C27" s="91"/>
      <c r="D27" s="91"/>
      <c r="E27" s="91">
        <v>14.098254</v>
      </c>
      <c r="F27" s="90">
        <v>14.098254</v>
      </c>
      <c r="G27" s="91"/>
      <c r="H27" s="90"/>
      <c r="I27" s="270"/>
      <c r="J27" s="160"/>
    </row>
    <row r="28" spans="1:10" s="191" customFormat="1" ht="18">
      <c r="A28" s="97"/>
      <c r="B28" s="94" t="s">
        <v>190</v>
      </c>
      <c r="C28" s="91"/>
      <c r="D28" s="91"/>
      <c r="E28" s="91">
        <v>2922.857393</v>
      </c>
      <c r="F28" s="90">
        <v>1466.8099499999998</v>
      </c>
      <c r="G28" s="91"/>
      <c r="H28" s="90"/>
      <c r="I28" s="270"/>
      <c r="J28" s="160"/>
    </row>
    <row r="29" spans="1:10" s="191" customFormat="1" ht="18" hidden="1">
      <c r="A29" s="97"/>
      <c r="B29" s="94" t="s">
        <v>193</v>
      </c>
      <c r="C29" s="91"/>
      <c r="D29" s="91"/>
      <c r="E29" s="91"/>
      <c r="F29" s="90"/>
      <c r="G29" s="91"/>
      <c r="H29" s="90" t="e">
        <f t="shared" si="0"/>
        <v>#DIV/0!</v>
      </c>
      <c r="I29" s="270"/>
      <c r="J29" s="160"/>
    </row>
    <row r="30" spans="1:10" s="191" customFormat="1" ht="18" hidden="1">
      <c r="A30" s="97"/>
      <c r="B30" s="94" t="s">
        <v>191</v>
      </c>
      <c r="C30" s="91"/>
      <c r="D30" s="91"/>
      <c r="E30" s="91"/>
      <c r="F30" s="90"/>
      <c r="G30" s="91"/>
      <c r="H30" s="90" t="e">
        <f t="shared" si="0"/>
        <v>#DIV/0!</v>
      </c>
      <c r="I30" s="270"/>
      <c r="J30" s="160"/>
    </row>
    <row r="31" spans="1:10" s="98" customFormat="1" ht="18">
      <c r="A31" s="92">
        <f>A24+1</f>
        <v>5</v>
      </c>
      <c r="B31" s="57" t="s">
        <v>17</v>
      </c>
      <c r="C31" s="90">
        <v>7500</v>
      </c>
      <c r="D31" s="90">
        <v>7500</v>
      </c>
      <c r="E31" s="90">
        <v>11842.851695</v>
      </c>
      <c r="F31" s="90">
        <v>9690.631414</v>
      </c>
      <c r="G31" s="90">
        <f>E31/C31*100</f>
        <v>157.90468926666665</v>
      </c>
      <c r="H31" s="90">
        <f t="shared" si="0"/>
        <v>129.2084188533333</v>
      </c>
      <c r="I31" s="269" t="e">
        <f>#REF!-#REF!</f>
        <v>#REF!</v>
      </c>
      <c r="J31" s="161" t="e">
        <f>#REF!-#REF!</f>
        <v>#REF!</v>
      </c>
    </row>
    <row r="32" spans="1:10" s="98" customFormat="1" ht="18">
      <c r="A32" s="92">
        <f>A31+1</f>
        <v>6</v>
      </c>
      <c r="B32" s="57" t="s">
        <v>18</v>
      </c>
      <c r="C32" s="90"/>
      <c r="D32" s="90"/>
      <c r="E32" s="90">
        <v>5.35562</v>
      </c>
      <c r="F32" s="90"/>
      <c r="G32" s="90"/>
      <c r="H32" s="90"/>
      <c r="I32" s="269"/>
      <c r="J32" s="161"/>
    </row>
    <row r="33" spans="1:10" s="191" customFormat="1" ht="18" hidden="1">
      <c r="A33" s="93" t="s">
        <v>20</v>
      </c>
      <c r="B33" s="94" t="s">
        <v>122</v>
      </c>
      <c r="C33" s="91"/>
      <c r="D33" s="91"/>
      <c r="E33" s="91">
        <v>5.35562</v>
      </c>
      <c r="F33" s="90"/>
      <c r="G33" s="91"/>
      <c r="H33" s="90"/>
      <c r="I33" s="270"/>
      <c r="J33" s="160"/>
    </row>
    <row r="34" spans="1:10" s="191" customFormat="1" ht="18" hidden="1">
      <c r="A34" s="93" t="s">
        <v>20</v>
      </c>
      <c r="B34" s="94" t="s">
        <v>123</v>
      </c>
      <c r="C34" s="91"/>
      <c r="D34" s="91"/>
      <c r="E34" s="91"/>
      <c r="F34" s="90"/>
      <c r="G34" s="91"/>
      <c r="H34" s="90"/>
      <c r="I34" s="270"/>
      <c r="J34" s="160"/>
    </row>
    <row r="35" spans="1:10" s="98" customFormat="1" ht="18">
      <c r="A35" s="95">
        <v>7</v>
      </c>
      <c r="B35" s="57" t="s">
        <v>199</v>
      </c>
      <c r="C35" s="90"/>
      <c r="D35" s="90"/>
      <c r="E35" s="90"/>
      <c r="F35" s="90"/>
      <c r="G35" s="90"/>
      <c r="H35" s="90"/>
      <c r="I35" s="269"/>
      <c r="J35" s="161"/>
    </row>
    <row r="36" spans="1:10" s="98" customFormat="1" ht="18">
      <c r="A36" s="92">
        <v>8</v>
      </c>
      <c r="B36" s="57" t="s">
        <v>14</v>
      </c>
      <c r="C36" s="90">
        <v>24500</v>
      </c>
      <c r="D36" s="90">
        <v>24500</v>
      </c>
      <c r="E36" s="90">
        <v>39512.548913</v>
      </c>
      <c r="F36" s="90">
        <f>E36</f>
        <v>39512.548913</v>
      </c>
      <c r="G36" s="90">
        <f>E36/C36*100</f>
        <v>161.27570984897957</v>
      </c>
      <c r="H36" s="90">
        <f t="shared" si="0"/>
        <v>161.27570984897957</v>
      </c>
      <c r="I36" s="269" t="e">
        <f>#REF!-#REF!</f>
        <v>#REF!</v>
      </c>
      <c r="J36" s="161" t="e">
        <f>#REF!-#REF!</f>
        <v>#REF!</v>
      </c>
    </row>
    <row r="37" spans="1:10" s="98" customFormat="1" ht="18">
      <c r="A37" s="92">
        <f>A36+1</f>
        <v>9</v>
      </c>
      <c r="B37" s="57" t="s">
        <v>19</v>
      </c>
      <c r="C37" s="90">
        <v>6400</v>
      </c>
      <c r="D37" s="90">
        <v>3000</v>
      </c>
      <c r="E37" s="90">
        <v>7238.358557</v>
      </c>
      <c r="F37" s="90">
        <v>3097.541408</v>
      </c>
      <c r="G37" s="90">
        <f>E37/C37*100</f>
        <v>113.099352453125</v>
      </c>
      <c r="H37" s="90">
        <f t="shared" si="0"/>
        <v>103.25138026666667</v>
      </c>
      <c r="I37" s="269" t="e">
        <f>#REF!-#REF!</f>
        <v>#REF!</v>
      </c>
      <c r="J37" s="161" t="e">
        <f>#REF!-#REF!</f>
        <v>#REF!</v>
      </c>
    </row>
    <row r="38" spans="1:10" s="191" customFormat="1" ht="18" hidden="1">
      <c r="A38" s="93" t="s">
        <v>20</v>
      </c>
      <c r="B38" s="94" t="s">
        <v>21</v>
      </c>
      <c r="C38" s="91"/>
      <c r="D38" s="91"/>
      <c r="E38" s="91"/>
      <c r="F38" s="90"/>
      <c r="G38" s="91"/>
      <c r="H38" s="90" t="e">
        <f t="shared" si="0"/>
        <v>#DIV/0!</v>
      </c>
      <c r="I38" s="270" t="e">
        <f>#REF!-#REF!</f>
        <v>#REF!</v>
      </c>
      <c r="J38" s="160" t="e">
        <f>#REF!-#REF!</f>
        <v>#REF!</v>
      </c>
    </row>
    <row r="39" spans="1:10" s="191" customFormat="1" ht="18" hidden="1">
      <c r="A39" s="93" t="s">
        <v>20</v>
      </c>
      <c r="B39" s="94" t="s">
        <v>215</v>
      </c>
      <c r="C39" s="91"/>
      <c r="D39" s="91"/>
      <c r="E39" s="91"/>
      <c r="F39" s="90"/>
      <c r="G39" s="91"/>
      <c r="H39" s="90" t="e">
        <f t="shared" si="0"/>
        <v>#DIV/0!</v>
      </c>
      <c r="I39" s="270"/>
      <c r="J39" s="160"/>
    </row>
    <row r="40" spans="1:11" s="191" customFormat="1" ht="18" hidden="1">
      <c r="A40" s="93" t="s">
        <v>20</v>
      </c>
      <c r="B40" s="94" t="s">
        <v>216</v>
      </c>
      <c r="C40" s="91"/>
      <c r="D40" s="91"/>
      <c r="E40" s="91"/>
      <c r="F40" s="90"/>
      <c r="G40" s="91"/>
      <c r="H40" s="90" t="e">
        <f t="shared" si="0"/>
        <v>#DIV/0!</v>
      </c>
      <c r="I40" s="270"/>
      <c r="J40" s="160"/>
      <c r="K40" s="271"/>
    </row>
    <row r="41" spans="1:11" s="191" customFormat="1" ht="18" hidden="1">
      <c r="A41" s="93" t="s">
        <v>20</v>
      </c>
      <c r="B41" s="94" t="s">
        <v>217</v>
      </c>
      <c r="C41" s="91"/>
      <c r="D41" s="91"/>
      <c r="E41" s="91"/>
      <c r="F41" s="90"/>
      <c r="G41" s="91"/>
      <c r="H41" s="90" t="e">
        <f t="shared" si="0"/>
        <v>#DIV/0!</v>
      </c>
      <c r="I41" s="270" t="e">
        <f>#REF!-#REF!</f>
        <v>#REF!</v>
      </c>
      <c r="J41" s="160" t="e">
        <f>#REF!-#REF!</f>
        <v>#REF!</v>
      </c>
      <c r="K41" s="271"/>
    </row>
    <row r="42" spans="1:10" s="191" customFormat="1" ht="36" hidden="1">
      <c r="A42" s="93"/>
      <c r="B42" s="150" t="s">
        <v>214</v>
      </c>
      <c r="C42" s="91"/>
      <c r="D42" s="91"/>
      <c r="E42" s="91"/>
      <c r="F42" s="90"/>
      <c r="G42" s="91"/>
      <c r="H42" s="90" t="e">
        <f t="shared" si="0"/>
        <v>#DIV/0!</v>
      </c>
      <c r="I42" s="270" t="e">
        <f>#REF!-#REF!</f>
        <v>#REF!</v>
      </c>
      <c r="J42" s="160" t="e">
        <f>#REF!-#REF!</f>
        <v>#REF!</v>
      </c>
    </row>
    <row r="43" spans="1:10" s="98" customFormat="1" ht="18">
      <c r="A43" s="92">
        <f>A37+1</f>
        <v>10</v>
      </c>
      <c r="B43" s="57" t="s">
        <v>15</v>
      </c>
      <c r="C43" s="90"/>
      <c r="D43" s="90"/>
      <c r="E43" s="90"/>
      <c r="F43" s="90"/>
      <c r="G43" s="90"/>
      <c r="H43" s="90"/>
      <c r="I43" s="269" t="e">
        <f>#REF!-#REF!</f>
        <v>#REF!</v>
      </c>
      <c r="J43" s="161" t="e">
        <f>#REF!-#REF!</f>
        <v>#REF!</v>
      </c>
    </row>
    <row r="44" spans="1:10" s="98" customFormat="1" ht="18">
      <c r="A44" s="92">
        <f>A43+1</f>
        <v>11</v>
      </c>
      <c r="B44" s="57" t="s">
        <v>16</v>
      </c>
      <c r="C44" s="90">
        <v>1100</v>
      </c>
      <c r="D44" s="90">
        <v>675</v>
      </c>
      <c r="E44" s="90">
        <v>1329.020035</v>
      </c>
      <c r="F44" s="90">
        <v>763.544169</v>
      </c>
      <c r="G44" s="90">
        <f>E44/C44*100</f>
        <v>120.82000318181818</v>
      </c>
      <c r="H44" s="90">
        <f t="shared" si="0"/>
        <v>113.11765466666668</v>
      </c>
      <c r="I44" s="269" t="e">
        <f>#REF!-#REF!</f>
        <v>#REF!</v>
      </c>
      <c r="J44" s="161" t="e">
        <f>#REF!-#REF!</f>
        <v>#REF!</v>
      </c>
    </row>
    <row r="45" spans="1:10" s="98" customFormat="1" ht="18">
      <c r="A45" s="92">
        <f>A44+1</f>
        <v>12</v>
      </c>
      <c r="B45" s="57" t="s">
        <v>42</v>
      </c>
      <c r="C45" s="90">
        <v>26100</v>
      </c>
      <c r="D45" s="90">
        <v>6550</v>
      </c>
      <c r="E45" s="90">
        <v>71979.781389</v>
      </c>
      <c r="F45" s="90">
        <v>28697.519474</v>
      </c>
      <c r="G45" s="90">
        <f>E45/C45*100</f>
        <v>275.7846030229885</v>
      </c>
      <c r="H45" s="90">
        <f t="shared" si="0"/>
        <v>438.13006830534357</v>
      </c>
      <c r="I45" s="269" t="e">
        <f>#REF!-#REF!</f>
        <v>#REF!</v>
      </c>
      <c r="J45" s="161" t="e">
        <f>#REF!-#REF!</f>
        <v>#REF!</v>
      </c>
    </row>
    <row r="46" spans="1:10" s="98" customFormat="1" ht="18">
      <c r="A46" s="92">
        <f>A45+1</f>
        <v>13</v>
      </c>
      <c r="B46" s="57" t="s">
        <v>22</v>
      </c>
      <c r="C46" s="90">
        <v>30000</v>
      </c>
      <c r="D46" s="90">
        <v>21000</v>
      </c>
      <c r="E46" s="90">
        <v>314988.23865</v>
      </c>
      <c r="F46" s="90">
        <v>234368.439637</v>
      </c>
      <c r="G46" s="90">
        <f>E46/C46*100</f>
        <v>1049.9607955</v>
      </c>
      <c r="H46" s="90">
        <f t="shared" si="0"/>
        <v>1116.0401887476191</v>
      </c>
      <c r="I46" s="269" t="e">
        <f>#REF!-#REF!</f>
        <v>#REF!</v>
      </c>
      <c r="J46" s="161" t="e">
        <f>#REF!-#REF!</f>
        <v>#REF!</v>
      </c>
    </row>
    <row r="47" spans="1:10" s="98" customFormat="1" ht="36">
      <c r="A47" s="92">
        <f>A46+1</f>
        <v>14</v>
      </c>
      <c r="B47" s="149" t="s">
        <v>43</v>
      </c>
      <c r="C47" s="90"/>
      <c r="D47" s="90"/>
      <c r="E47" s="90"/>
      <c r="F47" s="90"/>
      <c r="G47" s="90"/>
      <c r="H47" s="90"/>
      <c r="I47" s="269" t="e">
        <f>#REF!-#REF!</f>
        <v>#REF!</v>
      </c>
      <c r="J47" s="161" t="e">
        <f>#REF!-#REF!</f>
        <v>#REF!</v>
      </c>
    </row>
    <row r="48" spans="1:10" s="98" customFormat="1" ht="18">
      <c r="A48" s="92">
        <f>A47+1</f>
        <v>15</v>
      </c>
      <c r="B48" s="57" t="s">
        <v>25</v>
      </c>
      <c r="C48" s="90"/>
      <c r="D48" s="90"/>
      <c r="E48" s="90"/>
      <c r="F48" s="90"/>
      <c r="G48" s="90"/>
      <c r="H48" s="90"/>
      <c r="I48" s="269"/>
      <c r="J48" s="272"/>
    </row>
    <row r="49" spans="1:10" s="98" customFormat="1" ht="18" hidden="1">
      <c r="A49" s="92"/>
      <c r="B49" s="57" t="s">
        <v>13</v>
      </c>
      <c r="C49" s="90"/>
      <c r="D49" s="90"/>
      <c r="E49" s="90"/>
      <c r="F49" s="90"/>
      <c r="G49" s="90"/>
      <c r="H49" s="90" t="e">
        <f t="shared" si="0"/>
        <v>#DIV/0!</v>
      </c>
      <c r="I49" s="269"/>
      <c r="J49" s="272"/>
    </row>
    <row r="50" spans="1:10" s="98" customFormat="1" ht="18">
      <c r="A50" s="92">
        <f>A48+1</f>
        <v>16</v>
      </c>
      <c r="B50" s="57" t="s">
        <v>23</v>
      </c>
      <c r="C50" s="90">
        <v>1000</v>
      </c>
      <c r="D50" s="90">
        <v>500</v>
      </c>
      <c r="E50" s="90">
        <v>2645.927261</v>
      </c>
      <c r="F50" s="90">
        <v>1322.963634</v>
      </c>
      <c r="G50" s="90">
        <f>E50/C50*100</f>
        <v>264.5927261</v>
      </c>
      <c r="H50" s="90">
        <f t="shared" si="0"/>
        <v>264.5927268</v>
      </c>
      <c r="I50" s="269"/>
      <c r="J50" s="272"/>
    </row>
    <row r="51" spans="1:10" s="98" customFormat="1" ht="18">
      <c r="A51" s="92">
        <v>17</v>
      </c>
      <c r="B51" s="57" t="s">
        <v>248</v>
      </c>
      <c r="C51" s="90"/>
      <c r="D51" s="90"/>
      <c r="E51" s="90">
        <v>11563.7881</v>
      </c>
      <c r="F51" s="90">
        <v>11563.7881</v>
      </c>
      <c r="G51" s="90"/>
      <c r="H51" s="90"/>
      <c r="I51" s="269"/>
      <c r="J51" s="272"/>
    </row>
    <row r="52" spans="1:10" s="98" customFormat="1" ht="18">
      <c r="A52" s="92">
        <v>18</v>
      </c>
      <c r="B52" s="57" t="s">
        <v>24</v>
      </c>
      <c r="C52" s="90">
        <v>5500</v>
      </c>
      <c r="D52" s="90">
        <v>1200</v>
      </c>
      <c r="E52" s="90">
        <v>9360.425376</v>
      </c>
      <c r="F52" s="90">
        <v>2005.903358</v>
      </c>
      <c r="G52" s="90">
        <f>E52/C52*100</f>
        <v>170.1895522909091</v>
      </c>
      <c r="H52" s="90">
        <f t="shared" si="0"/>
        <v>167.15861316666667</v>
      </c>
      <c r="I52" s="269" t="e">
        <f>#REF!-#REF!</f>
        <v>#REF!</v>
      </c>
      <c r="J52" s="161" t="e">
        <f>#REF!-#REF!</f>
        <v>#REF!</v>
      </c>
    </row>
    <row r="53" spans="1:10" s="191" customFormat="1" ht="18" hidden="1">
      <c r="A53" s="97"/>
      <c r="B53" s="94" t="s">
        <v>203</v>
      </c>
      <c r="C53" s="91"/>
      <c r="D53" s="91"/>
      <c r="E53" s="91"/>
      <c r="F53" s="91"/>
      <c r="G53" s="90"/>
      <c r="H53" s="90" t="e">
        <f t="shared" si="0"/>
        <v>#DIV/0!</v>
      </c>
      <c r="I53" s="270"/>
      <c r="J53" s="160"/>
    </row>
    <row r="54" spans="1:10" s="191" customFormat="1" ht="18" hidden="1">
      <c r="A54" s="97"/>
      <c r="B54" s="94" t="s">
        <v>204</v>
      </c>
      <c r="C54" s="91"/>
      <c r="D54" s="91"/>
      <c r="E54" s="91"/>
      <c r="F54" s="91"/>
      <c r="G54" s="90"/>
      <c r="H54" s="90" t="e">
        <f t="shared" si="0"/>
        <v>#DIV/0!</v>
      </c>
      <c r="I54" s="270"/>
      <c r="J54" s="160"/>
    </row>
    <row r="55" spans="1:10" s="191" customFormat="1" ht="18" hidden="1">
      <c r="A55" s="97"/>
      <c r="B55" s="94" t="s">
        <v>205</v>
      </c>
      <c r="C55" s="91"/>
      <c r="D55" s="91"/>
      <c r="E55" s="257"/>
      <c r="F55" s="91"/>
      <c r="G55" s="91"/>
      <c r="H55" s="90" t="e">
        <f t="shared" si="0"/>
        <v>#DIV/0!</v>
      </c>
      <c r="I55" s="270"/>
      <c r="J55" s="160"/>
    </row>
    <row r="56" spans="1:10" s="98" customFormat="1" ht="36">
      <c r="A56" s="92">
        <f>A52+1</f>
        <v>19</v>
      </c>
      <c r="B56" s="149" t="s">
        <v>206</v>
      </c>
      <c r="C56" s="90">
        <v>2200</v>
      </c>
      <c r="D56" s="90">
        <v>2200</v>
      </c>
      <c r="E56" s="90">
        <v>3969.905541</v>
      </c>
      <c r="F56" s="90">
        <f>E56</f>
        <v>3969.905541</v>
      </c>
      <c r="G56" s="90">
        <f>E56/C56*100</f>
        <v>180.45025186363637</v>
      </c>
      <c r="H56" s="90">
        <f t="shared" si="0"/>
        <v>180.45025186363637</v>
      </c>
      <c r="I56" s="269"/>
      <c r="J56" s="161"/>
    </row>
    <row r="57" spans="1:10" s="201" customFormat="1" ht="17.25" hidden="1">
      <c r="A57" s="114"/>
      <c r="B57" s="317"/>
      <c r="C57" s="96"/>
      <c r="D57" s="96"/>
      <c r="E57" s="96"/>
      <c r="F57" s="96"/>
      <c r="G57" s="96"/>
      <c r="H57" s="96"/>
      <c r="I57" s="274"/>
      <c r="J57" s="275"/>
    </row>
    <row r="58" spans="1:10" s="98" customFormat="1" ht="18">
      <c r="A58" s="116" t="s">
        <v>11</v>
      </c>
      <c r="B58" s="117" t="s">
        <v>91</v>
      </c>
      <c r="C58" s="90"/>
      <c r="D58" s="90"/>
      <c r="E58" s="90"/>
      <c r="F58" s="90"/>
      <c r="G58" s="90"/>
      <c r="H58" s="90"/>
      <c r="I58" s="273"/>
      <c r="J58" s="169"/>
    </row>
    <row r="59" spans="1:10" s="98" customFormat="1" ht="18">
      <c r="A59" s="116" t="s">
        <v>31</v>
      </c>
      <c r="B59" s="117" t="s">
        <v>92</v>
      </c>
      <c r="C59" s="90"/>
      <c r="D59" s="90"/>
      <c r="E59" s="96">
        <v>180</v>
      </c>
      <c r="F59" s="96">
        <f>E59</f>
        <v>180</v>
      </c>
      <c r="G59" s="90"/>
      <c r="H59" s="90"/>
      <c r="I59" s="273"/>
      <c r="J59" s="169"/>
    </row>
    <row r="60" spans="1:10" s="201" customFormat="1" ht="30.75">
      <c r="A60" s="118" t="s">
        <v>55</v>
      </c>
      <c r="B60" s="119" t="s">
        <v>90</v>
      </c>
      <c r="C60" s="96"/>
      <c r="D60" s="96"/>
      <c r="E60" s="96">
        <v>56500.556674</v>
      </c>
      <c r="F60" s="96">
        <f>E60</f>
        <v>56500.556674</v>
      </c>
      <c r="G60" s="96"/>
      <c r="H60" s="90"/>
      <c r="I60" s="274"/>
      <c r="J60" s="275"/>
    </row>
    <row r="61" spans="1:10" s="113" customFormat="1" ht="18" thickBot="1">
      <c r="A61" s="120"/>
      <c r="B61" s="121"/>
      <c r="C61" s="148"/>
      <c r="D61" s="148"/>
      <c r="E61" s="148"/>
      <c r="F61" s="148"/>
      <c r="G61" s="148"/>
      <c r="H61" s="148"/>
      <c r="I61" s="276"/>
      <c r="J61" s="277"/>
    </row>
    <row r="62" spans="1:10" s="113" customFormat="1" ht="18">
      <c r="A62" s="122"/>
      <c r="B62" s="122"/>
      <c r="C62" s="123"/>
      <c r="D62" s="123"/>
      <c r="E62" s="123"/>
      <c r="F62" s="123"/>
      <c r="G62" s="122"/>
      <c r="H62" s="122"/>
      <c r="I62" s="124"/>
      <c r="J62" s="124"/>
    </row>
    <row r="63" spans="1:10" s="113" customFormat="1" ht="18">
      <c r="A63" s="122"/>
      <c r="B63" s="122"/>
      <c r="C63" s="123"/>
      <c r="D63" s="123"/>
      <c r="E63" s="123"/>
      <c r="F63" s="123"/>
      <c r="G63" s="122"/>
      <c r="H63" s="122"/>
      <c r="I63" s="124"/>
      <c r="J63" s="124"/>
    </row>
    <row r="64" spans="1:10" s="113" customFormat="1" ht="18">
      <c r="A64" s="122"/>
      <c r="B64" s="122"/>
      <c r="C64" s="123"/>
      <c r="D64" s="123"/>
      <c r="E64" s="123"/>
      <c r="F64" s="123"/>
      <c r="G64" s="122"/>
      <c r="H64" s="122"/>
      <c r="I64" s="124"/>
      <c r="J64" s="124"/>
    </row>
    <row r="65" spans="1:10" s="113" customFormat="1" ht="18">
      <c r="A65" s="122"/>
      <c r="B65" s="122"/>
      <c r="C65" s="123"/>
      <c r="D65" s="123"/>
      <c r="E65" s="123"/>
      <c r="F65" s="123"/>
      <c r="G65" s="122"/>
      <c r="H65" s="122"/>
      <c r="I65" s="124"/>
      <c r="J65" s="124"/>
    </row>
    <row r="66" spans="1:10" s="113" customFormat="1" ht="18">
      <c r="A66" s="122"/>
      <c r="B66" s="122"/>
      <c r="C66" s="123"/>
      <c r="D66" s="123"/>
      <c r="E66" s="123"/>
      <c r="F66" s="123"/>
      <c r="G66" s="122"/>
      <c r="H66" s="122"/>
      <c r="I66" s="124"/>
      <c r="J66" s="124"/>
    </row>
    <row r="67" spans="1:10" s="113" customFormat="1" ht="18">
      <c r="A67" s="122"/>
      <c r="B67" s="122"/>
      <c r="C67" s="123"/>
      <c r="D67" s="123"/>
      <c r="E67" s="123"/>
      <c r="F67" s="123"/>
      <c r="G67" s="122"/>
      <c r="H67" s="122"/>
      <c r="I67" s="124"/>
      <c r="J67" s="124"/>
    </row>
    <row r="68" spans="1:10" s="113" customFormat="1" ht="18">
      <c r="A68" s="122"/>
      <c r="B68" s="122"/>
      <c r="C68" s="123"/>
      <c r="D68" s="123"/>
      <c r="E68" s="123"/>
      <c r="F68" s="123"/>
      <c r="G68" s="122"/>
      <c r="H68" s="122"/>
      <c r="I68" s="124"/>
      <c r="J68" s="124"/>
    </row>
    <row r="69" spans="1:10" s="113" customFormat="1" ht="18">
      <c r="A69" s="122"/>
      <c r="B69" s="122"/>
      <c r="C69" s="123"/>
      <c r="D69" s="123"/>
      <c r="E69" s="123"/>
      <c r="F69" s="123"/>
      <c r="G69" s="122"/>
      <c r="H69" s="122"/>
      <c r="I69" s="124"/>
      <c r="J69" s="124"/>
    </row>
    <row r="70" spans="1:10" s="113" customFormat="1" ht="18">
      <c r="A70" s="122"/>
      <c r="B70" s="122"/>
      <c r="C70" s="123"/>
      <c r="D70" s="123"/>
      <c r="E70" s="123"/>
      <c r="F70" s="123"/>
      <c r="G70" s="122"/>
      <c r="H70" s="122"/>
      <c r="I70" s="124"/>
      <c r="J70" s="124"/>
    </row>
    <row r="71" spans="1:10" s="113" customFormat="1" ht="18">
      <c r="A71" s="122"/>
      <c r="B71" s="122"/>
      <c r="C71" s="123"/>
      <c r="D71" s="123"/>
      <c r="E71" s="123"/>
      <c r="F71" s="123"/>
      <c r="G71" s="122"/>
      <c r="H71" s="122"/>
      <c r="I71" s="124"/>
      <c r="J71" s="124"/>
    </row>
    <row r="72" spans="1:10" s="113" customFormat="1" ht="18">
      <c r="A72" s="122"/>
      <c r="B72" s="122"/>
      <c r="C72" s="123"/>
      <c r="D72" s="123"/>
      <c r="E72" s="123"/>
      <c r="F72" s="123"/>
      <c r="G72" s="122"/>
      <c r="H72" s="122"/>
      <c r="I72" s="124"/>
      <c r="J72" s="124"/>
    </row>
    <row r="73" spans="1:10" s="113" customFormat="1" ht="18">
      <c r="A73" s="122"/>
      <c r="B73" s="122"/>
      <c r="C73" s="123"/>
      <c r="D73" s="123"/>
      <c r="E73" s="123"/>
      <c r="F73" s="123"/>
      <c r="G73" s="122"/>
      <c r="H73" s="122"/>
      <c r="I73" s="124"/>
      <c r="J73" s="124"/>
    </row>
    <row r="74" spans="1:10" s="113" customFormat="1" ht="18">
      <c r="A74" s="122"/>
      <c r="B74" s="122"/>
      <c r="C74" s="123"/>
      <c r="D74" s="123"/>
      <c r="E74" s="123"/>
      <c r="F74" s="123"/>
      <c r="G74" s="122"/>
      <c r="H74" s="122"/>
      <c r="I74" s="124"/>
      <c r="J74" s="124"/>
    </row>
    <row r="75" spans="1:10" s="113" customFormat="1" ht="18">
      <c r="A75" s="122"/>
      <c r="B75" s="122"/>
      <c r="C75" s="123"/>
      <c r="D75" s="123"/>
      <c r="E75" s="123"/>
      <c r="F75" s="123"/>
      <c r="G75" s="122"/>
      <c r="H75" s="122"/>
      <c r="I75" s="124"/>
      <c r="J75" s="124"/>
    </row>
    <row r="76" spans="1:10" s="113" customFormat="1" ht="18">
      <c r="A76" s="122"/>
      <c r="B76" s="122"/>
      <c r="C76" s="123"/>
      <c r="D76" s="123"/>
      <c r="E76" s="123"/>
      <c r="F76" s="123"/>
      <c r="G76" s="122"/>
      <c r="H76" s="122"/>
      <c r="I76" s="124"/>
      <c r="J76" s="124"/>
    </row>
    <row r="77" spans="1:10" s="113" customFormat="1" ht="18">
      <c r="A77" s="122"/>
      <c r="B77" s="122"/>
      <c r="C77" s="123"/>
      <c r="D77" s="123"/>
      <c r="E77" s="123"/>
      <c r="F77" s="123"/>
      <c r="G77" s="122"/>
      <c r="H77" s="122"/>
      <c r="I77" s="124"/>
      <c r="J77" s="124"/>
    </row>
    <row r="78" spans="1:10" s="113" customFormat="1" ht="18">
      <c r="A78" s="122"/>
      <c r="B78" s="122"/>
      <c r="C78" s="123"/>
      <c r="D78" s="123"/>
      <c r="E78" s="123"/>
      <c r="F78" s="123"/>
      <c r="G78" s="122"/>
      <c r="H78" s="122"/>
      <c r="I78" s="124"/>
      <c r="J78" s="124"/>
    </row>
    <row r="79" spans="1:10" s="113" customFormat="1" ht="18">
      <c r="A79" s="122"/>
      <c r="B79" s="122"/>
      <c r="C79" s="123"/>
      <c r="D79" s="123"/>
      <c r="E79" s="123"/>
      <c r="F79" s="123"/>
      <c r="G79" s="122"/>
      <c r="H79" s="122"/>
      <c r="I79" s="124"/>
      <c r="J79" s="124"/>
    </row>
    <row r="80" spans="1:10" s="113" customFormat="1" ht="18">
      <c r="A80" s="122"/>
      <c r="B80" s="122"/>
      <c r="C80" s="123"/>
      <c r="D80" s="123"/>
      <c r="E80" s="123"/>
      <c r="F80" s="123"/>
      <c r="G80" s="122"/>
      <c r="H80" s="122"/>
      <c r="I80" s="124"/>
      <c r="J80" s="124"/>
    </row>
    <row r="81" spans="1:10" s="113" customFormat="1" ht="18">
      <c r="A81" s="122"/>
      <c r="B81" s="122"/>
      <c r="C81" s="123"/>
      <c r="D81" s="123"/>
      <c r="E81" s="123"/>
      <c r="F81" s="123"/>
      <c r="G81" s="122"/>
      <c r="H81" s="122"/>
      <c r="I81" s="124"/>
      <c r="J81" s="124"/>
    </row>
    <row r="82" spans="1:10" s="113" customFormat="1" ht="18">
      <c r="A82" s="122"/>
      <c r="B82" s="122"/>
      <c r="C82" s="123"/>
      <c r="D82" s="123"/>
      <c r="E82" s="123"/>
      <c r="F82" s="123"/>
      <c r="G82" s="122"/>
      <c r="H82" s="122"/>
      <c r="I82" s="124"/>
      <c r="J82" s="124"/>
    </row>
    <row r="83" spans="1:10" s="113" customFormat="1" ht="18">
      <c r="A83" s="122"/>
      <c r="B83" s="122"/>
      <c r="C83" s="123"/>
      <c r="D83" s="123"/>
      <c r="E83" s="123"/>
      <c r="F83" s="123"/>
      <c r="G83" s="122"/>
      <c r="H83" s="122"/>
      <c r="I83" s="124"/>
      <c r="J83" s="124"/>
    </row>
    <row r="84" spans="1:10" s="113" customFormat="1" ht="18">
      <c r="A84" s="122"/>
      <c r="B84" s="122"/>
      <c r="C84" s="123"/>
      <c r="D84" s="123"/>
      <c r="E84" s="123"/>
      <c r="F84" s="123"/>
      <c r="G84" s="122"/>
      <c r="H84" s="122"/>
      <c r="I84" s="124"/>
      <c r="J84" s="124"/>
    </row>
    <row r="85" spans="1:10" s="113" customFormat="1" ht="18">
      <c r="A85" s="122"/>
      <c r="B85" s="122"/>
      <c r="C85" s="123"/>
      <c r="D85" s="123"/>
      <c r="E85" s="123"/>
      <c r="F85" s="123"/>
      <c r="G85" s="122"/>
      <c r="H85" s="122"/>
      <c r="I85" s="124"/>
      <c r="J85" s="124"/>
    </row>
    <row r="86" spans="1:10" s="113" customFormat="1" ht="18">
      <c r="A86" s="122"/>
      <c r="B86" s="122"/>
      <c r="C86" s="123"/>
      <c r="D86" s="123"/>
      <c r="E86" s="123"/>
      <c r="F86" s="123"/>
      <c r="G86" s="122"/>
      <c r="H86" s="122"/>
      <c r="I86" s="124"/>
      <c r="J86" s="124"/>
    </row>
    <row r="87" spans="1:8" s="113" customFormat="1" ht="18">
      <c r="A87" s="98"/>
      <c r="B87" s="98"/>
      <c r="C87" s="98"/>
      <c r="D87" s="98"/>
      <c r="E87" s="98"/>
      <c r="F87" s="98"/>
      <c r="G87" s="98"/>
      <c r="H87" s="98"/>
    </row>
    <row r="88" spans="1:8" s="113" customFormat="1" ht="18">
      <c r="A88" s="98"/>
      <c r="B88" s="98"/>
      <c r="C88" s="98"/>
      <c r="D88" s="98"/>
      <c r="E88" s="98"/>
      <c r="F88" s="98"/>
      <c r="G88" s="98"/>
      <c r="H88" s="98"/>
    </row>
    <row r="89" spans="1:8" s="113" customFormat="1" ht="18">
      <c r="A89" s="98"/>
      <c r="B89" s="98"/>
      <c r="C89" s="98"/>
      <c r="D89" s="98"/>
      <c r="E89" s="98"/>
      <c r="F89" s="98"/>
      <c r="G89" s="98"/>
      <c r="H89" s="98"/>
    </row>
  </sheetData>
  <sheetProtection/>
  <mergeCells count="5">
    <mergeCell ref="A4:H4"/>
    <mergeCell ref="C7:D8"/>
    <mergeCell ref="E7:F8"/>
    <mergeCell ref="G7:H8"/>
    <mergeCell ref="A3:H3"/>
  </mergeCells>
  <printOptions horizontalCentered="1"/>
  <pageMargins left="0.3937007874015748" right="0.35433070866141736" top="0.4724409448818898" bottom="0.3937007874015748" header="0.35433070866141736" footer="0.1968503937007874"/>
  <pageSetup fitToHeight="5" fitToWidth="1" horizontalDpi="600" verticalDpi="600" orientation="landscape" paperSize="9" r:id="rId1"/>
  <headerFooter alignWithMargins="0">
    <oddFooter>&amp;C&amp;".VnTime,Italic"&amp;8
</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1:IU87"/>
  <sheetViews>
    <sheetView workbookViewId="0" topLeftCell="A1">
      <selection activeCell="A3" sqref="A3:E3"/>
    </sheetView>
  </sheetViews>
  <sheetFormatPr defaultColWidth="9" defaultRowHeight="15"/>
  <cols>
    <col min="1" max="1" width="5.59765625" style="113" customWidth="1"/>
    <col min="2" max="2" width="77" style="113" customWidth="1"/>
    <col min="3" max="5" width="16" style="113" customWidth="1"/>
    <col min="6" max="6" width="12.5" style="113" customWidth="1"/>
    <col min="7" max="9" width="9" style="124" customWidth="1"/>
    <col min="10" max="16384" width="9" style="113" customWidth="1"/>
  </cols>
  <sheetData>
    <row r="1" spans="1:5" ht="17.25">
      <c r="A1" s="170"/>
      <c r="B1" s="170"/>
      <c r="C1" s="110"/>
      <c r="D1" s="151"/>
      <c r="E1" s="251" t="s">
        <v>334</v>
      </c>
    </row>
    <row r="2" spans="1:5" ht="20.25" customHeight="1">
      <c r="A2" s="355" t="s">
        <v>335</v>
      </c>
      <c r="B2" s="355"/>
      <c r="C2" s="355"/>
      <c r="D2" s="355"/>
      <c r="E2" s="355"/>
    </row>
    <row r="3" spans="1:8" ht="18">
      <c r="A3" s="356" t="s">
        <v>331</v>
      </c>
      <c r="B3" s="356"/>
      <c r="C3" s="356"/>
      <c r="D3" s="356"/>
      <c r="E3" s="356"/>
      <c r="H3" s="171"/>
    </row>
    <row r="4" spans="1:5" ht="18" thickBot="1">
      <c r="A4" s="172"/>
      <c r="B4" s="172"/>
      <c r="C4" s="173"/>
      <c r="D4" s="354" t="s">
        <v>89</v>
      </c>
      <c r="E4" s="354"/>
    </row>
    <row r="5" spans="1:9" s="176" customFormat="1" ht="18">
      <c r="A5" s="174" t="s">
        <v>8</v>
      </c>
      <c r="B5" s="175"/>
      <c r="C5" s="152" t="s">
        <v>5</v>
      </c>
      <c r="D5" s="152"/>
      <c r="E5" s="153"/>
      <c r="G5" s="177"/>
      <c r="H5" s="177"/>
      <c r="I5" s="177"/>
    </row>
    <row r="6" spans="1:9" s="176" customFormat="1" ht="17.25">
      <c r="A6" s="178" t="s">
        <v>9</v>
      </c>
      <c r="B6" s="179" t="s">
        <v>162</v>
      </c>
      <c r="C6" s="180" t="s">
        <v>187</v>
      </c>
      <c r="D6" s="154" t="s">
        <v>68</v>
      </c>
      <c r="E6" s="155" t="s">
        <v>70</v>
      </c>
      <c r="G6" s="181"/>
      <c r="H6" s="177"/>
      <c r="I6" s="177"/>
    </row>
    <row r="7" spans="1:9" s="176" customFormat="1" ht="18">
      <c r="A7" s="182" t="s">
        <v>9</v>
      </c>
      <c r="B7" s="183"/>
      <c r="C7" s="156" t="s">
        <v>186</v>
      </c>
      <c r="D7" s="156"/>
      <c r="E7" s="157"/>
      <c r="G7" s="177"/>
      <c r="H7" s="177"/>
      <c r="I7" s="177"/>
    </row>
    <row r="8" spans="1:9" s="186" customFormat="1" ht="13.5">
      <c r="A8" s="184" t="s">
        <v>10</v>
      </c>
      <c r="B8" s="185" t="s">
        <v>11</v>
      </c>
      <c r="C8" s="111">
        <v>1</v>
      </c>
      <c r="D8" s="111">
        <f>C8+1</f>
        <v>2</v>
      </c>
      <c r="E8" s="158" t="s">
        <v>63</v>
      </c>
      <c r="G8" s="187"/>
      <c r="H8" s="187"/>
      <c r="I8" s="187"/>
    </row>
    <row r="9" spans="1:9" s="98" customFormat="1" ht="18">
      <c r="A9" s="141"/>
      <c r="B9" s="188" t="s">
        <v>86</v>
      </c>
      <c r="C9" s="159">
        <f>C10+C24</f>
        <v>357807</v>
      </c>
      <c r="D9" s="159">
        <f>D10+D24+D29</f>
        <v>769858.366594</v>
      </c>
      <c r="E9" s="325">
        <f>D9/C9</f>
        <v>2.1516023068134498</v>
      </c>
      <c r="F9" s="189"/>
      <c r="G9" s="122"/>
      <c r="H9" s="122"/>
      <c r="I9" s="122"/>
    </row>
    <row r="10" spans="1:9" s="98" customFormat="1" ht="18">
      <c r="A10" s="56" t="s">
        <v>10</v>
      </c>
      <c r="B10" s="190" t="s">
        <v>67</v>
      </c>
      <c r="C10" s="96">
        <f>C11+C19+C22+C23</f>
        <v>357807</v>
      </c>
      <c r="D10" s="96">
        <f>D11+D19+D22+D23</f>
        <v>654138.163748</v>
      </c>
      <c r="E10" s="326">
        <f aca="true" t="shared" si="0" ref="E10:E28">D10/C10</f>
        <v>1.8281871616485985</v>
      </c>
      <c r="F10" s="112"/>
      <c r="G10" s="122"/>
      <c r="H10" s="122"/>
      <c r="I10" s="122"/>
    </row>
    <row r="11" spans="1:9" s="191" customFormat="1" ht="18">
      <c r="A11" s="56" t="s">
        <v>26</v>
      </c>
      <c r="B11" s="190" t="s">
        <v>56</v>
      </c>
      <c r="C11" s="96">
        <f>'Biểu số 96'!C25</f>
        <v>67088</v>
      </c>
      <c r="D11" s="96">
        <f>D12</f>
        <v>279864.257825</v>
      </c>
      <c r="E11" s="326">
        <f t="shared" si="0"/>
        <v>4.1715993594234435</v>
      </c>
      <c r="G11" s="192"/>
      <c r="H11" s="192"/>
      <c r="I11" s="192"/>
    </row>
    <row r="12" spans="1:9" s="191" customFormat="1" ht="18">
      <c r="A12" s="139">
        <v>1</v>
      </c>
      <c r="B12" s="193" t="s">
        <v>82</v>
      </c>
      <c r="C12" s="90">
        <f>C11</f>
        <v>67088</v>
      </c>
      <c r="D12" s="90">
        <v>279864.257825</v>
      </c>
      <c r="E12" s="327">
        <f t="shared" si="0"/>
        <v>4.1715993594234435</v>
      </c>
      <c r="G12" s="192"/>
      <c r="H12" s="192"/>
      <c r="I12" s="192"/>
    </row>
    <row r="13" spans="1:9" s="191" customFormat="1" ht="18">
      <c r="A13" s="194"/>
      <c r="B13" s="195" t="s">
        <v>156</v>
      </c>
      <c r="C13" s="91"/>
      <c r="D13" s="91"/>
      <c r="E13" s="328"/>
      <c r="G13" s="192"/>
      <c r="H13" s="192"/>
      <c r="I13" s="192"/>
    </row>
    <row r="14" spans="1:9" s="191" customFormat="1" ht="18">
      <c r="A14" s="143" t="s">
        <v>20</v>
      </c>
      <c r="B14" s="195" t="s">
        <v>76</v>
      </c>
      <c r="C14" s="91"/>
      <c r="D14" s="91">
        <v>31686.243198</v>
      </c>
      <c r="E14" s="328"/>
      <c r="G14" s="192"/>
      <c r="H14" s="192"/>
      <c r="I14" s="192"/>
    </row>
    <row r="15" spans="1:9" s="191" customFormat="1" ht="18">
      <c r="A15" s="139"/>
      <c r="B15" s="195" t="s">
        <v>157</v>
      </c>
      <c r="C15" s="91"/>
      <c r="D15" s="91"/>
      <c r="E15" s="328"/>
      <c r="G15" s="192"/>
      <c r="H15" s="192"/>
      <c r="I15" s="192"/>
    </row>
    <row r="16" spans="1:9" s="191" customFormat="1" ht="18">
      <c r="A16" s="196" t="s">
        <v>20</v>
      </c>
      <c r="B16" s="195" t="s">
        <v>34</v>
      </c>
      <c r="C16" s="91">
        <v>21000</v>
      </c>
      <c r="D16" s="91">
        <v>192351.108571</v>
      </c>
      <c r="E16" s="328">
        <f t="shared" si="0"/>
        <v>9.159576598619047</v>
      </c>
      <c r="G16" s="192"/>
      <c r="H16" s="192"/>
      <c r="I16" s="192"/>
    </row>
    <row r="17" spans="1:9" s="98" customFormat="1" ht="54">
      <c r="A17" s="197">
        <v>2</v>
      </c>
      <c r="B17" s="198" t="s">
        <v>71</v>
      </c>
      <c r="C17" s="90"/>
      <c r="D17" s="90"/>
      <c r="E17" s="327"/>
      <c r="G17" s="122"/>
      <c r="H17" s="122"/>
      <c r="I17" s="122"/>
    </row>
    <row r="18" spans="1:9" s="199" customFormat="1" ht="18">
      <c r="A18" s="139">
        <v>3</v>
      </c>
      <c r="B18" s="193" t="s">
        <v>155</v>
      </c>
      <c r="C18" s="162"/>
      <c r="D18" s="162"/>
      <c r="E18" s="329"/>
      <c r="G18" s="200"/>
      <c r="H18" s="200"/>
      <c r="I18" s="200"/>
    </row>
    <row r="19" spans="1:9" s="201" customFormat="1" ht="17.25">
      <c r="A19" s="56" t="s">
        <v>27</v>
      </c>
      <c r="B19" s="190" t="s">
        <v>35</v>
      </c>
      <c r="C19" s="96">
        <f>'Biểu số 96'!C26</f>
        <v>282349</v>
      </c>
      <c r="D19" s="96">
        <v>374273.9059230001</v>
      </c>
      <c r="E19" s="326">
        <f t="shared" si="0"/>
        <v>1.3255719195853362</v>
      </c>
      <c r="G19" s="202"/>
      <c r="H19" s="202"/>
      <c r="I19" s="202"/>
    </row>
    <row r="20" spans="1:9" s="98" customFormat="1" ht="18">
      <c r="A20" s="56"/>
      <c r="B20" s="195" t="s">
        <v>54</v>
      </c>
      <c r="C20" s="115"/>
      <c r="D20" s="115"/>
      <c r="E20" s="330"/>
      <c r="G20" s="122"/>
      <c r="H20" s="122"/>
      <c r="I20" s="122"/>
    </row>
    <row r="21" spans="1:9" s="98" customFormat="1" ht="18">
      <c r="A21" s="139"/>
      <c r="B21" s="195" t="s">
        <v>98</v>
      </c>
      <c r="C21" s="90">
        <v>190560</v>
      </c>
      <c r="D21" s="90">
        <v>190695.06656</v>
      </c>
      <c r="E21" s="327">
        <f t="shared" si="0"/>
        <v>1.0007087875734677</v>
      </c>
      <c r="G21" s="122"/>
      <c r="H21" s="122"/>
      <c r="I21" s="122"/>
    </row>
    <row r="22" spans="1:9" s="98" customFormat="1" ht="18">
      <c r="A22" s="56" t="s">
        <v>28</v>
      </c>
      <c r="B22" s="190" t="s">
        <v>37</v>
      </c>
      <c r="C22" s="96">
        <v>4328</v>
      </c>
      <c r="D22" s="90"/>
      <c r="E22" s="327"/>
      <c r="G22" s="122"/>
      <c r="H22" s="122"/>
      <c r="I22" s="122"/>
    </row>
    <row r="23" spans="1:9" s="98" customFormat="1" ht="18">
      <c r="A23" s="56" t="s">
        <v>29</v>
      </c>
      <c r="B23" s="190" t="s">
        <v>83</v>
      </c>
      <c r="C23" s="96">
        <v>4042</v>
      </c>
      <c r="D23" s="96"/>
      <c r="E23" s="326"/>
      <c r="G23" s="122"/>
      <c r="H23" s="122"/>
      <c r="I23" s="122"/>
    </row>
    <row r="24" spans="1:9" s="98" customFormat="1" ht="18" hidden="1">
      <c r="A24" s="56" t="s">
        <v>11</v>
      </c>
      <c r="B24" s="203" t="s">
        <v>124</v>
      </c>
      <c r="C24" s="90"/>
      <c r="D24" s="90"/>
      <c r="E24" s="327" t="e">
        <f t="shared" si="0"/>
        <v>#DIV/0!</v>
      </c>
      <c r="G24" s="122"/>
      <c r="H24" s="122"/>
      <c r="I24" s="122"/>
    </row>
    <row r="25" spans="1:9" s="98" customFormat="1" ht="18" hidden="1">
      <c r="A25" s="56" t="s">
        <v>26</v>
      </c>
      <c r="B25" s="190" t="s">
        <v>119</v>
      </c>
      <c r="C25" s="90"/>
      <c r="D25" s="90"/>
      <c r="E25" s="327" t="e">
        <f t="shared" si="0"/>
        <v>#DIV/0!</v>
      </c>
      <c r="G25" s="122"/>
      <c r="H25" s="122"/>
      <c r="I25" s="122"/>
    </row>
    <row r="26" spans="1:9" s="98" customFormat="1" ht="18" hidden="1">
      <c r="A26" s="194"/>
      <c r="B26" s="193" t="s">
        <v>80</v>
      </c>
      <c r="C26" s="90"/>
      <c r="D26" s="90"/>
      <c r="E26" s="327" t="e">
        <f t="shared" si="0"/>
        <v>#DIV/0!</v>
      </c>
      <c r="G26" s="122"/>
      <c r="H26" s="122"/>
      <c r="I26" s="122"/>
    </row>
    <row r="27" spans="1:9" s="98" customFormat="1" ht="18" hidden="1">
      <c r="A27" s="56" t="s">
        <v>27</v>
      </c>
      <c r="B27" s="190" t="s">
        <v>120</v>
      </c>
      <c r="C27" s="90"/>
      <c r="D27" s="90"/>
      <c r="E27" s="327" t="e">
        <f t="shared" si="0"/>
        <v>#DIV/0!</v>
      </c>
      <c r="G27" s="122"/>
      <c r="H27" s="122"/>
      <c r="I27" s="122"/>
    </row>
    <row r="28" spans="1:9" s="98" customFormat="1" ht="18" hidden="1">
      <c r="A28" s="56"/>
      <c r="B28" s="193" t="s">
        <v>125</v>
      </c>
      <c r="C28" s="90"/>
      <c r="D28" s="90"/>
      <c r="E28" s="327" t="e">
        <f t="shared" si="0"/>
        <v>#DIV/0!</v>
      </c>
      <c r="G28" s="122"/>
      <c r="H28" s="122"/>
      <c r="I28" s="122"/>
    </row>
    <row r="29" spans="1:9" s="201" customFormat="1" ht="17.25">
      <c r="A29" s="56" t="s">
        <v>11</v>
      </c>
      <c r="B29" s="190" t="s">
        <v>101</v>
      </c>
      <c r="C29" s="96"/>
      <c r="D29" s="96">
        <f>110720.202846+5000</f>
        <v>115720.202846</v>
      </c>
      <c r="E29" s="326"/>
      <c r="G29" s="202"/>
      <c r="H29" s="202"/>
      <c r="I29" s="202"/>
    </row>
    <row r="30" spans="1:5" ht="18" thickBot="1">
      <c r="A30" s="204"/>
      <c r="B30" s="205"/>
      <c r="C30" s="163"/>
      <c r="D30" s="163"/>
      <c r="E30" s="164"/>
    </row>
    <row r="31" spans="1:5" ht="18">
      <c r="A31" s="122"/>
      <c r="B31" s="122"/>
      <c r="C31" s="122"/>
      <c r="D31" s="122"/>
      <c r="E31" s="122"/>
    </row>
    <row r="32" spans="1:5" ht="18">
      <c r="A32" s="122"/>
      <c r="B32" s="122"/>
      <c r="C32" s="122"/>
      <c r="D32" s="122"/>
      <c r="E32" s="122"/>
    </row>
    <row r="33" spans="1:5" ht="18">
      <c r="A33" s="122"/>
      <c r="B33" s="122"/>
      <c r="C33" s="122"/>
      <c r="D33" s="122"/>
      <c r="E33" s="122"/>
    </row>
    <row r="34" spans="1:5" ht="18">
      <c r="A34" s="122"/>
      <c r="B34" s="122"/>
      <c r="C34" s="122"/>
      <c r="D34" s="122"/>
      <c r="E34" s="122"/>
    </row>
    <row r="35" spans="1:5" ht="18">
      <c r="A35" s="122"/>
      <c r="B35" s="122"/>
      <c r="C35" s="122"/>
      <c r="D35" s="122"/>
      <c r="E35" s="122"/>
    </row>
    <row r="36" spans="1:5" ht="18">
      <c r="A36" s="122"/>
      <c r="B36" s="122"/>
      <c r="C36" s="122"/>
      <c r="D36" s="122"/>
      <c r="E36" s="122"/>
    </row>
    <row r="37" spans="1:5" ht="18">
      <c r="A37" s="122"/>
      <c r="B37" s="122"/>
      <c r="C37" s="122"/>
      <c r="D37" s="122"/>
      <c r="E37" s="122"/>
    </row>
    <row r="38" spans="1:5" ht="18">
      <c r="A38" s="122"/>
      <c r="B38" s="122"/>
      <c r="C38" s="122"/>
      <c r="D38" s="122"/>
      <c r="E38" s="122"/>
    </row>
    <row r="39" spans="1:5" ht="18">
      <c r="A39" s="122"/>
      <c r="B39" s="122"/>
      <c r="C39" s="122"/>
      <c r="D39" s="122"/>
      <c r="E39" s="122"/>
    </row>
    <row r="40" spans="1:5" ht="18">
      <c r="A40" s="122"/>
      <c r="B40" s="122"/>
      <c r="C40" s="122"/>
      <c r="D40" s="122"/>
      <c r="E40" s="122"/>
    </row>
    <row r="41" spans="1:5" ht="18">
      <c r="A41" s="122"/>
      <c r="B41" s="122"/>
      <c r="C41" s="122"/>
      <c r="D41" s="122"/>
      <c r="E41" s="122"/>
    </row>
    <row r="42" spans="1:5" ht="18">
      <c r="A42" s="122"/>
      <c r="B42" s="122"/>
      <c r="C42" s="122"/>
      <c r="D42" s="122"/>
      <c r="E42" s="122"/>
    </row>
    <row r="43" spans="1:5" ht="18">
      <c r="A43" s="122"/>
      <c r="B43" s="122"/>
      <c r="C43" s="122"/>
      <c r="D43" s="122"/>
      <c r="E43" s="122"/>
    </row>
    <row r="44" spans="1:5" ht="18">
      <c r="A44" s="122"/>
      <c r="B44" s="122"/>
      <c r="C44" s="122"/>
      <c r="D44" s="122"/>
      <c r="E44" s="122"/>
    </row>
    <row r="45" spans="1:5" ht="18">
      <c r="A45" s="122"/>
      <c r="B45" s="122"/>
      <c r="C45" s="122"/>
      <c r="D45" s="122"/>
      <c r="E45" s="122"/>
    </row>
    <row r="46" spans="1:5" ht="18">
      <c r="A46" s="122"/>
      <c r="B46" s="122"/>
      <c r="C46" s="122"/>
      <c r="D46" s="122"/>
      <c r="E46" s="122"/>
    </row>
    <row r="47" spans="1:5" ht="18">
      <c r="A47" s="122"/>
      <c r="B47" s="122"/>
      <c r="C47" s="122"/>
      <c r="D47" s="122"/>
      <c r="E47" s="122"/>
    </row>
    <row r="48" spans="1:5" ht="18">
      <c r="A48" s="122"/>
      <c r="B48" s="122"/>
      <c r="C48" s="122"/>
      <c r="D48" s="122"/>
      <c r="E48" s="122"/>
    </row>
    <row r="49" spans="1:5" ht="18">
      <c r="A49" s="122"/>
      <c r="B49" s="122"/>
      <c r="C49" s="122"/>
      <c r="D49" s="122"/>
      <c r="E49" s="122"/>
    </row>
    <row r="50" spans="1:5" ht="18">
      <c r="A50" s="122"/>
      <c r="B50" s="122"/>
      <c r="C50" s="122"/>
      <c r="D50" s="122"/>
      <c r="E50" s="122"/>
    </row>
    <row r="51" spans="1:5" ht="18">
      <c r="A51" s="122"/>
      <c r="B51" s="122"/>
      <c r="C51" s="122"/>
      <c r="D51" s="122"/>
      <c r="E51" s="122"/>
    </row>
    <row r="52" spans="1:5" ht="18">
      <c r="A52" s="122"/>
      <c r="B52" s="122"/>
      <c r="C52" s="122"/>
      <c r="D52" s="122"/>
      <c r="E52" s="122"/>
    </row>
    <row r="53" spans="1:5" ht="18">
      <c r="A53" s="122"/>
      <c r="B53" s="122"/>
      <c r="C53" s="122"/>
      <c r="D53" s="122"/>
      <c r="E53" s="122"/>
    </row>
    <row r="54" spans="1:5" ht="18">
      <c r="A54" s="122"/>
      <c r="B54" s="122"/>
      <c r="C54" s="122"/>
      <c r="D54" s="122"/>
      <c r="E54" s="122"/>
    </row>
    <row r="55" spans="1:5" ht="18">
      <c r="A55" s="122"/>
      <c r="B55" s="122"/>
      <c r="C55" s="122"/>
      <c r="D55" s="122"/>
      <c r="E55" s="122"/>
    </row>
    <row r="56" spans="1:5" ht="18">
      <c r="A56" s="122"/>
      <c r="B56" s="122"/>
      <c r="C56" s="122"/>
      <c r="D56" s="122"/>
      <c r="E56" s="122"/>
    </row>
    <row r="57" spans="1:5" ht="18">
      <c r="A57" s="122"/>
      <c r="B57" s="122"/>
      <c r="C57" s="122"/>
      <c r="D57" s="122"/>
      <c r="E57" s="122"/>
    </row>
    <row r="58" spans="1:5" ht="18">
      <c r="A58" s="122"/>
      <c r="B58" s="122"/>
      <c r="C58" s="122"/>
      <c r="D58" s="122"/>
      <c r="E58" s="122"/>
    </row>
    <row r="59" spans="1:5" ht="18">
      <c r="A59" s="122"/>
      <c r="B59" s="122"/>
      <c r="C59" s="122"/>
      <c r="D59" s="122"/>
      <c r="E59" s="122"/>
    </row>
    <row r="60" spans="1:5" ht="18">
      <c r="A60" s="122"/>
      <c r="B60" s="122"/>
      <c r="C60" s="122"/>
      <c r="D60" s="122"/>
      <c r="E60" s="122"/>
    </row>
    <row r="61" spans="1:5" ht="18">
      <c r="A61" s="122"/>
      <c r="B61" s="122"/>
      <c r="C61" s="122"/>
      <c r="D61" s="122"/>
      <c r="E61" s="122"/>
    </row>
    <row r="62" spans="1:5" ht="18">
      <c r="A62" s="122"/>
      <c r="B62" s="122"/>
      <c r="C62" s="122"/>
      <c r="D62" s="122"/>
      <c r="E62" s="122"/>
    </row>
    <row r="63" spans="1:5" ht="18">
      <c r="A63" s="122"/>
      <c r="B63" s="122"/>
      <c r="C63" s="122"/>
      <c r="D63" s="122"/>
      <c r="E63" s="122"/>
    </row>
    <row r="64" spans="1:5" ht="18">
      <c r="A64" s="122"/>
      <c r="B64" s="122"/>
      <c r="C64" s="122"/>
      <c r="D64" s="122"/>
      <c r="E64" s="122"/>
    </row>
    <row r="65" spans="1:5" ht="18">
      <c r="A65" s="147" t="s">
        <v>168</v>
      </c>
      <c r="B65" s="147"/>
      <c r="C65" s="98"/>
      <c r="D65" s="98"/>
      <c r="E65" s="98"/>
    </row>
    <row r="66" spans="1:5" ht="18">
      <c r="A66" s="147"/>
      <c r="B66" s="147" t="s">
        <v>158</v>
      </c>
      <c r="C66" s="98"/>
      <c r="D66" s="98"/>
      <c r="E66" s="98"/>
    </row>
    <row r="67" spans="1:5" ht="18">
      <c r="A67" s="87" t="s">
        <v>73</v>
      </c>
      <c r="B67" s="98"/>
      <c r="C67" s="98"/>
      <c r="D67" s="98"/>
      <c r="E67" s="98"/>
    </row>
    <row r="68" spans="1:5" ht="18">
      <c r="A68" s="98"/>
      <c r="B68" s="98"/>
      <c r="C68" s="98"/>
      <c r="D68" s="98"/>
      <c r="E68" s="98"/>
    </row>
    <row r="69" spans="1:5" ht="18">
      <c r="A69" s="98"/>
      <c r="B69" s="98"/>
      <c r="C69" s="98"/>
      <c r="D69" s="98"/>
      <c r="E69" s="98"/>
    </row>
    <row r="70" spans="1:5" ht="18">
      <c r="A70" s="147" t="s">
        <v>148</v>
      </c>
      <c r="B70" s="147"/>
      <c r="C70" s="98"/>
      <c r="D70" s="98"/>
      <c r="E70" s="98"/>
    </row>
    <row r="71" spans="1:5" ht="18">
      <c r="A71" s="147"/>
      <c r="B71" s="147" t="s">
        <v>150</v>
      </c>
      <c r="C71" s="98"/>
      <c r="D71" s="98"/>
      <c r="E71" s="98"/>
    </row>
    <row r="72" spans="1:5" ht="18">
      <c r="A72" s="147"/>
      <c r="B72" s="147" t="s">
        <v>149</v>
      </c>
      <c r="C72" s="98"/>
      <c r="D72" s="98"/>
      <c r="E72" s="98"/>
    </row>
    <row r="73" spans="1:5" ht="18">
      <c r="A73" s="98"/>
      <c r="B73" s="98"/>
      <c r="C73" s="98"/>
      <c r="D73" s="98"/>
      <c r="E73" s="98"/>
    </row>
    <row r="74" spans="1:255" ht="18">
      <c r="A74" s="166"/>
      <c r="B74" s="165" t="s">
        <v>54</v>
      </c>
      <c r="C74" s="166"/>
      <c r="D74" s="165" t="s">
        <v>54</v>
      </c>
      <c r="E74" s="166"/>
      <c r="F74" s="206"/>
      <c r="G74" s="207"/>
      <c r="H74" s="207"/>
      <c r="I74" s="206"/>
      <c r="J74" s="208"/>
      <c r="K74" s="165"/>
      <c r="L74" s="166"/>
      <c r="M74" s="165" t="s">
        <v>54</v>
      </c>
      <c r="N74" s="166"/>
      <c r="O74" s="165" t="s">
        <v>54</v>
      </c>
      <c r="P74" s="166"/>
      <c r="Q74" s="165" t="s">
        <v>54</v>
      </c>
      <c r="R74" s="166"/>
      <c r="S74" s="165" t="s">
        <v>54</v>
      </c>
      <c r="T74" s="166"/>
      <c r="U74" s="165" t="s">
        <v>54</v>
      </c>
      <c r="V74" s="166"/>
      <c r="W74" s="165" t="s">
        <v>54</v>
      </c>
      <c r="X74" s="166"/>
      <c r="Y74" s="165" t="s">
        <v>54</v>
      </c>
      <c r="Z74" s="166"/>
      <c r="AA74" s="165" t="s">
        <v>54</v>
      </c>
      <c r="AB74" s="166"/>
      <c r="AC74" s="165" t="s">
        <v>54</v>
      </c>
      <c r="AD74" s="166"/>
      <c r="AE74" s="165" t="s">
        <v>54</v>
      </c>
      <c r="AF74" s="166"/>
      <c r="AG74" s="165" t="s">
        <v>54</v>
      </c>
      <c r="AH74" s="166"/>
      <c r="AI74" s="165" t="s">
        <v>54</v>
      </c>
      <c r="AJ74" s="166"/>
      <c r="AK74" s="165" t="s">
        <v>54</v>
      </c>
      <c r="AL74" s="166"/>
      <c r="AM74" s="165" t="s">
        <v>54</v>
      </c>
      <c r="AN74" s="166"/>
      <c r="AO74" s="165" t="s">
        <v>54</v>
      </c>
      <c r="AP74" s="166"/>
      <c r="AQ74" s="165" t="s">
        <v>54</v>
      </c>
      <c r="AR74" s="166"/>
      <c r="AS74" s="165" t="s">
        <v>54</v>
      </c>
      <c r="AT74" s="166"/>
      <c r="AU74" s="165" t="s">
        <v>54</v>
      </c>
      <c r="AV74" s="166"/>
      <c r="AW74" s="165" t="s">
        <v>54</v>
      </c>
      <c r="AX74" s="166"/>
      <c r="AY74" s="165" t="s">
        <v>54</v>
      </c>
      <c r="AZ74" s="166"/>
      <c r="BA74" s="165" t="s">
        <v>54</v>
      </c>
      <c r="BB74" s="166"/>
      <c r="BC74" s="165" t="s">
        <v>54</v>
      </c>
      <c r="BD74" s="166"/>
      <c r="BE74" s="165" t="s">
        <v>54</v>
      </c>
      <c r="BF74" s="166"/>
      <c r="BG74" s="165" t="s">
        <v>54</v>
      </c>
      <c r="BH74" s="166"/>
      <c r="BI74" s="165" t="s">
        <v>54</v>
      </c>
      <c r="BJ74" s="166"/>
      <c r="BK74" s="165" t="s">
        <v>54</v>
      </c>
      <c r="BL74" s="166"/>
      <c r="BM74" s="165" t="s">
        <v>54</v>
      </c>
      <c r="BN74" s="166"/>
      <c r="BO74" s="165" t="s">
        <v>54</v>
      </c>
      <c r="BP74" s="166"/>
      <c r="BQ74" s="165" t="s">
        <v>54</v>
      </c>
      <c r="BR74" s="166"/>
      <c r="BS74" s="165" t="s">
        <v>54</v>
      </c>
      <c r="BT74" s="166"/>
      <c r="BU74" s="165" t="s">
        <v>54</v>
      </c>
      <c r="BV74" s="166"/>
      <c r="BW74" s="165" t="s">
        <v>54</v>
      </c>
      <c r="BX74" s="166"/>
      <c r="BY74" s="165" t="s">
        <v>54</v>
      </c>
      <c r="BZ74" s="166"/>
      <c r="CA74" s="165" t="s">
        <v>54</v>
      </c>
      <c r="CB74" s="166"/>
      <c r="CC74" s="165" t="s">
        <v>54</v>
      </c>
      <c r="CD74" s="166"/>
      <c r="CE74" s="165" t="s">
        <v>54</v>
      </c>
      <c r="CF74" s="166"/>
      <c r="CG74" s="165" t="s">
        <v>54</v>
      </c>
      <c r="CH74" s="166"/>
      <c r="CI74" s="165" t="s">
        <v>54</v>
      </c>
      <c r="CJ74" s="166"/>
      <c r="CK74" s="165" t="s">
        <v>54</v>
      </c>
      <c r="CL74" s="166"/>
      <c r="CM74" s="165" t="s">
        <v>54</v>
      </c>
      <c r="CN74" s="166"/>
      <c r="CO74" s="165" t="s">
        <v>54</v>
      </c>
      <c r="CP74" s="166"/>
      <c r="CQ74" s="165" t="s">
        <v>54</v>
      </c>
      <c r="CR74" s="166"/>
      <c r="CS74" s="165" t="s">
        <v>54</v>
      </c>
      <c r="CT74" s="166"/>
      <c r="CU74" s="165" t="s">
        <v>54</v>
      </c>
      <c r="CV74" s="166"/>
      <c r="CW74" s="165" t="s">
        <v>54</v>
      </c>
      <c r="CX74" s="166"/>
      <c r="CY74" s="165" t="s">
        <v>54</v>
      </c>
      <c r="CZ74" s="166"/>
      <c r="DA74" s="165" t="s">
        <v>54</v>
      </c>
      <c r="DB74" s="166"/>
      <c r="DC74" s="165" t="s">
        <v>54</v>
      </c>
      <c r="DD74" s="166"/>
      <c r="DE74" s="165" t="s">
        <v>54</v>
      </c>
      <c r="DF74" s="166"/>
      <c r="DG74" s="165" t="s">
        <v>54</v>
      </c>
      <c r="DH74" s="166"/>
      <c r="DI74" s="165" t="s">
        <v>54</v>
      </c>
      <c r="DJ74" s="166"/>
      <c r="DK74" s="165" t="s">
        <v>54</v>
      </c>
      <c r="DL74" s="166"/>
      <c r="DM74" s="165" t="s">
        <v>54</v>
      </c>
      <c r="DN74" s="166"/>
      <c r="DO74" s="165" t="s">
        <v>54</v>
      </c>
      <c r="DP74" s="166"/>
      <c r="DQ74" s="165" t="s">
        <v>54</v>
      </c>
      <c r="DR74" s="166"/>
      <c r="DS74" s="165" t="s">
        <v>54</v>
      </c>
      <c r="DT74" s="166"/>
      <c r="DU74" s="165" t="s">
        <v>54</v>
      </c>
      <c r="DV74" s="166"/>
      <c r="DW74" s="165" t="s">
        <v>54</v>
      </c>
      <c r="DX74" s="166"/>
      <c r="DY74" s="165" t="s">
        <v>54</v>
      </c>
      <c r="DZ74" s="166"/>
      <c r="EA74" s="165" t="s">
        <v>54</v>
      </c>
      <c r="EB74" s="166"/>
      <c r="EC74" s="165" t="s">
        <v>54</v>
      </c>
      <c r="ED74" s="166"/>
      <c r="EE74" s="165" t="s">
        <v>54</v>
      </c>
      <c r="EF74" s="166"/>
      <c r="EG74" s="165" t="s">
        <v>54</v>
      </c>
      <c r="EH74" s="166"/>
      <c r="EI74" s="165" t="s">
        <v>54</v>
      </c>
      <c r="EJ74" s="166"/>
      <c r="EK74" s="165" t="s">
        <v>54</v>
      </c>
      <c r="EL74" s="166"/>
      <c r="EM74" s="165" t="s">
        <v>54</v>
      </c>
      <c r="EN74" s="166"/>
      <c r="EO74" s="165" t="s">
        <v>54</v>
      </c>
      <c r="EP74" s="166"/>
      <c r="EQ74" s="165" t="s">
        <v>54</v>
      </c>
      <c r="ER74" s="166"/>
      <c r="ES74" s="165" t="s">
        <v>54</v>
      </c>
      <c r="ET74" s="166"/>
      <c r="EU74" s="165" t="s">
        <v>54</v>
      </c>
      <c r="EV74" s="166"/>
      <c r="EW74" s="165" t="s">
        <v>54</v>
      </c>
      <c r="EX74" s="166"/>
      <c r="EY74" s="165" t="s">
        <v>54</v>
      </c>
      <c r="EZ74" s="166"/>
      <c r="FA74" s="165" t="s">
        <v>54</v>
      </c>
      <c r="FB74" s="166"/>
      <c r="FC74" s="165" t="s">
        <v>54</v>
      </c>
      <c r="FD74" s="166"/>
      <c r="FE74" s="165" t="s">
        <v>54</v>
      </c>
      <c r="FF74" s="166"/>
      <c r="FG74" s="165" t="s">
        <v>54</v>
      </c>
      <c r="FH74" s="166"/>
      <c r="FI74" s="165" t="s">
        <v>54</v>
      </c>
      <c r="FJ74" s="166"/>
      <c r="FK74" s="165" t="s">
        <v>54</v>
      </c>
      <c r="FL74" s="166"/>
      <c r="FM74" s="165" t="s">
        <v>54</v>
      </c>
      <c r="FN74" s="166"/>
      <c r="FO74" s="165" t="s">
        <v>54</v>
      </c>
      <c r="FP74" s="166"/>
      <c r="FQ74" s="165" t="s">
        <v>54</v>
      </c>
      <c r="FR74" s="166"/>
      <c r="FS74" s="165" t="s">
        <v>54</v>
      </c>
      <c r="FT74" s="166"/>
      <c r="FU74" s="165" t="s">
        <v>54</v>
      </c>
      <c r="FV74" s="166"/>
      <c r="FW74" s="165" t="s">
        <v>54</v>
      </c>
      <c r="FX74" s="166"/>
      <c r="FY74" s="165" t="s">
        <v>54</v>
      </c>
      <c r="FZ74" s="166"/>
      <c r="GA74" s="165" t="s">
        <v>54</v>
      </c>
      <c r="GB74" s="166"/>
      <c r="GC74" s="165" t="s">
        <v>54</v>
      </c>
      <c r="GD74" s="166"/>
      <c r="GE74" s="165" t="s">
        <v>54</v>
      </c>
      <c r="GF74" s="166"/>
      <c r="GG74" s="165" t="s">
        <v>54</v>
      </c>
      <c r="GH74" s="166"/>
      <c r="GI74" s="165" t="s">
        <v>54</v>
      </c>
      <c r="GJ74" s="166"/>
      <c r="GK74" s="165" t="s">
        <v>54</v>
      </c>
      <c r="GL74" s="166"/>
      <c r="GM74" s="165" t="s">
        <v>54</v>
      </c>
      <c r="GN74" s="166"/>
      <c r="GO74" s="165" t="s">
        <v>54</v>
      </c>
      <c r="GP74" s="166"/>
      <c r="GQ74" s="165" t="s">
        <v>54</v>
      </c>
      <c r="GR74" s="166"/>
      <c r="GS74" s="165" t="s">
        <v>54</v>
      </c>
      <c r="GT74" s="166"/>
      <c r="GU74" s="165" t="s">
        <v>54</v>
      </c>
      <c r="GV74" s="166"/>
      <c r="GW74" s="165" t="s">
        <v>54</v>
      </c>
      <c r="GX74" s="166"/>
      <c r="GY74" s="165" t="s">
        <v>54</v>
      </c>
      <c r="GZ74" s="166"/>
      <c r="HA74" s="165" t="s">
        <v>54</v>
      </c>
      <c r="HB74" s="166"/>
      <c r="HC74" s="165" t="s">
        <v>54</v>
      </c>
      <c r="HD74" s="166"/>
      <c r="HE74" s="165" t="s">
        <v>54</v>
      </c>
      <c r="HF74" s="166"/>
      <c r="HG74" s="165" t="s">
        <v>54</v>
      </c>
      <c r="HH74" s="166"/>
      <c r="HI74" s="165" t="s">
        <v>54</v>
      </c>
      <c r="HJ74" s="166"/>
      <c r="HK74" s="165" t="s">
        <v>54</v>
      </c>
      <c r="HL74" s="166"/>
      <c r="HM74" s="165" t="s">
        <v>54</v>
      </c>
      <c r="HN74" s="166"/>
      <c r="HO74" s="165" t="s">
        <v>54</v>
      </c>
      <c r="HP74" s="166"/>
      <c r="HQ74" s="165" t="s">
        <v>54</v>
      </c>
      <c r="HR74" s="166"/>
      <c r="HS74" s="165" t="s">
        <v>54</v>
      </c>
      <c r="HT74" s="166"/>
      <c r="HU74" s="165" t="s">
        <v>54</v>
      </c>
      <c r="HV74" s="166"/>
      <c r="HW74" s="165" t="s">
        <v>54</v>
      </c>
      <c r="HX74" s="166"/>
      <c r="HY74" s="165" t="s">
        <v>54</v>
      </c>
      <c r="HZ74" s="166"/>
      <c r="IA74" s="165" t="s">
        <v>54</v>
      </c>
      <c r="IB74" s="166"/>
      <c r="IC74" s="165" t="s">
        <v>54</v>
      </c>
      <c r="ID74" s="166"/>
      <c r="IE74" s="165" t="s">
        <v>54</v>
      </c>
      <c r="IF74" s="166"/>
      <c r="IG74" s="165" t="s">
        <v>54</v>
      </c>
      <c r="IH74" s="166"/>
      <c r="II74" s="165" t="s">
        <v>54</v>
      </c>
      <c r="IJ74" s="166"/>
      <c r="IK74" s="165" t="s">
        <v>54</v>
      </c>
      <c r="IL74" s="166"/>
      <c r="IM74" s="165" t="s">
        <v>54</v>
      </c>
      <c r="IN74" s="166"/>
      <c r="IO74" s="165" t="s">
        <v>54</v>
      </c>
      <c r="IP74" s="166"/>
      <c r="IQ74" s="165" t="s">
        <v>54</v>
      </c>
      <c r="IR74" s="166"/>
      <c r="IS74" s="165" t="s">
        <v>54</v>
      </c>
      <c r="IT74" s="166"/>
      <c r="IU74" s="165" t="s">
        <v>54</v>
      </c>
    </row>
    <row r="75" spans="1:255" ht="18">
      <c r="A75" s="167" t="s">
        <v>20</v>
      </c>
      <c r="B75" s="165" t="s">
        <v>76</v>
      </c>
      <c r="C75" s="167" t="s">
        <v>20</v>
      </c>
      <c r="D75" s="165" t="s">
        <v>76</v>
      </c>
      <c r="E75" s="167" t="s">
        <v>20</v>
      </c>
      <c r="F75" s="206"/>
      <c r="G75" s="209"/>
      <c r="H75" s="209"/>
      <c r="I75" s="206"/>
      <c r="J75" s="210"/>
      <c r="K75" s="165"/>
      <c r="L75" s="167" t="s">
        <v>20</v>
      </c>
      <c r="M75" s="165" t="s">
        <v>76</v>
      </c>
      <c r="N75" s="167" t="s">
        <v>20</v>
      </c>
      <c r="O75" s="165" t="s">
        <v>76</v>
      </c>
      <c r="P75" s="167" t="s">
        <v>20</v>
      </c>
      <c r="Q75" s="165" t="s">
        <v>76</v>
      </c>
      <c r="R75" s="167" t="s">
        <v>20</v>
      </c>
      <c r="S75" s="165" t="s">
        <v>76</v>
      </c>
      <c r="T75" s="167" t="s">
        <v>20</v>
      </c>
      <c r="U75" s="165" t="s">
        <v>76</v>
      </c>
      <c r="V75" s="167" t="s">
        <v>20</v>
      </c>
      <c r="W75" s="165" t="s">
        <v>76</v>
      </c>
      <c r="X75" s="167" t="s">
        <v>20</v>
      </c>
      <c r="Y75" s="165" t="s">
        <v>76</v>
      </c>
      <c r="Z75" s="167" t="s">
        <v>20</v>
      </c>
      <c r="AA75" s="165" t="s">
        <v>76</v>
      </c>
      <c r="AB75" s="167" t="s">
        <v>20</v>
      </c>
      <c r="AC75" s="165" t="s">
        <v>76</v>
      </c>
      <c r="AD75" s="167" t="s">
        <v>20</v>
      </c>
      <c r="AE75" s="165" t="s">
        <v>76</v>
      </c>
      <c r="AF75" s="167" t="s">
        <v>20</v>
      </c>
      <c r="AG75" s="165" t="s">
        <v>76</v>
      </c>
      <c r="AH75" s="167" t="s">
        <v>20</v>
      </c>
      <c r="AI75" s="165" t="s">
        <v>76</v>
      </c>
      <c r="AJ75" s="167" t="s">
        <v>20</v>
      </c>
      <c r="AK75" s="165" t="s">
        <v>76</v>
      </c>
      <c r="AL75" s="167" t="s">
        <v>20</v>
      </c>
      <c r="AM75" s="165" t="s">
        <v>76</v>
      </c>
      <c r="AN75" s="167" t="s">
        <v>20</v>
      </c>
      <c r="AO75" s="165" t="s">
        <v>76</v>
      </c>
      <c r="AP75" s="167" t="s">
        <v>20</v>
      </c>
      <c r="AQ75" s="165" t="s">
        <v>76</v>
      </c>
      <c r="AR75" s="167" t="s">
        <v>20</v>
      </c>
      <c r="AS75" s="165" t="s">
        <v>76</v>
      </c>
      <c r="AT75" s="167" t="s">
        <v>20</v>
      </c>
      <c r="AU75" s="165" t="s">
        <v>76</v>
      </c>
      <c r="AV75" s="167" t="s">
        <v>20</v>
      </c>
      <c r="AW75" s="165" t="s">
        <v>76</v>
      </c>
      <c r="AX75" s="167" t="s">
        <v>20</v>
      </c>
      <c r="AY75" s="165" t="s">
        <v>76</v>
      </c>
      <c r="AZ75" s="167" t="s">
        <v>20</v>
      </c>
      <c r="BA75" s="165" t="s">
        <v>76</v>
      </c>
      <c r="BB75" s="167" t="s">
        <v>20</v>
      </c>
      <c r="BC75" s="165" t="s">
        <v>76</v>
      </c>
      <c r="BD75" s="167" t="s">
        <v>20</v>
      </c>
      <c r="BE75" s="165" t="s">
        <v>76</v>
      </c>
      <c r="BF75" s="167" t="s">
        <v>20</v>
      </c>
      <c r="BG75" s="165" t="s">
        <v>76</v>
      </c>
      <c r="BH75" s="167" t="s">
        <v>20</v>
      </c>
      <c r="BI75" s="165" t="s">
        <v>76</v>
      </c>
      <c r="BJ75" s="167" t="s">
        <v>20</v>
      </c>
      <c r="BK75" s="165" t="s">
        <v>76</v>
      </c>
      <c r="BL75" s="167" t="s">
        <v>20</v>
      </c>
      <c r="BM75" s="165" t="s">
        <v>76</v>
      </c>
      <c r="BN75" s="167" t="s">
        <v>20</v>
      </c>
      <c r="BO75" s="165" t="s">
        <v>76</v>
      </c>
      <c r="BP75" s="167" t="s">
        <v>20</v>
      </c>
      <c r="BQ75" s="165" t="s">
        <v>76</v>
      </c>
      <c r="BR75" s="167" t="s">
        <v>20</v>
      </c>
      <c r="BS75" s="165" t="s">
        <v>76</v>
      </c>
      <c r="BT75" s="167" t="s">
        <v>20</v>
      </c>
      <c r="BU75" s="165" t="s">
        <v>76</v>
      </c>
      <c r="BV75" s="167" t="s">
        <v>20</v>
      </c>
      <c r="BW75" s="165" t="s">
        <v>76</v>
      </c>
      <c r="BX75" s="167" t="s">
        <v>20</v>
      </c>
      <c r="BY75" s="165" t="s">
        <v>76</v>
      </c>
      <c r="BZ75" s="167" t="s">
        <v>20</v>
      </c>
      <c r="CA75" s="165" t="s">
        <v>76</v>
      </c>
      <c r="CB75" s="167" t="s">
        <v>20</v>
      </c>
      <c r="CC75" s="165" t="s">
        <v>76</v>
      </c>
      <c r="CD75" s="167" t="s">
        <v>20</v>
      </c>
      <c r="CE75" s="165" t="s">
        <v>76</v>
      </c>
      <c r="CF75" s="167" t="s">
        <v>20</v>
      </c>
      <c r="CG75" s="165" t="s">
        <v>76</v>
      </c>
      <c r="CH75" s="167" t="s">
        <v>20</v>
      </c>
      <c r="CI75" s="165" t="s">
        <v>76</v>
      </c>
      <c r="CJ75" s="167" t="s">
        <v>20</v>
      </c>
      <c r="CK75" s="165" t="s">
        <v>76</v>
      </c>
      <c r="CL75" s="167" t="s">
        <v>20</v>
      </c>
      <c r="CM75" s="165" t="s">
        <v>76</v>
      </c>
      <c r="CN75" s="167" t="s">
        <v>20</v>
      </c>
      <c r="CO75" s="165" t="s">
        <v>76</v>
      </c>
      <c r="CP75" s="167" t="s">
        <v>20</v>
      </c>
      <c r="CQ75" s="165" t="s">
        <v>76</v>
      </c>
      <c r="CR75" s="167" t="s">
        <v>20</v>
      </c>
      <c r="CS75" s="165" t="s">
        <v>76</v>
      </c>
      <c r="CT75" s="167" t="s">
        <v>20</v>
      </c>
      <c r="CU75" s="165" t="s">
        <v>76</v>
      </c>
      <c r="CV75" s="167" t="s">
        <v>20</v>
      </c>
      <c r="CW75" s="165" t="s">
        <v>76</v>
      </c>
      <c r="CX75" s="167" t="s">
        <v>20</v>
      </c>
      <c r="CY75" s="165" t="s">
        <v>76</v>
      </c>
      <c r="CZ75" s="167" t="s">
        <v>20</v>
      </c>
      <c r="DA75" s="165" t="s">
        <v>76</v>
      </c>
      <c r="DB75" s="167" t="s">
        <v>20</v>
      </c>
      <c r="DC75" s="165" t="s">
        <v>76</v>
      </c>
      <c r="DD75" s="167" t="s">
        <v>20</v>
      </c>
      <c r="DE75" s="165" t="s">
        <v>76</v>
      </c>
      <c r="DF75" s="167" t="s">
        <v>20</v>
      </c>
      <c r="DG75" s="165" t="s">
        <v>76</v>
      </c>
      <c r="DH75" s="167" t="s">
        <v>20</v>
      </c>
      <c r="DI75" s="165" t="s">
        <v>76</v>
      </c>
      <c r="DJ75" s="167" t="s">
        <v>20</v>
      </c>
      <c r="DK75" s="165" t="s">
        <v>76</v>
      </c>
      <c r="DL75" s="167" t="s">
        <v>20</v>
      </c>
      <c r="DM75" s="165" t="s">
        <v>76</v>
      </c>
      <c r="DN75" s="167" t="s">
        <v>20</v>
      </c>
      <c r="DO75" s="165" t="s">
        <v>76</v>
      </c>
      <c r="DP75" s="167" t="s">
        <v>20</v>
      </c>
      <c r="DQ75" s="165" t="s">
        <v>76</v>
      </c>
      <c r="DR75" s="167" t="s">
        <v>20</v>
      </c>
      <c r="DS75" s="165" t="s">
        <v>76</v>
      </c>
      <c r="DT75" s="167" t="s">
        <v>20</v>
      </c>
      <c r="DU75" s="165" t="s">
        <v>76</v>
      </c>
      <c r="DV75" s="167" t="s">
        <v>20</v>
      </c>
      <c r="DW75" s="165" t="s">
        <v>76</v>
      </c>
      <c r="DX75" s="167" t="s">
        <v>20</v>
      </c>
      <c r="DY75" s="165" t="s">
        <v>76</v>
      </c>
      <c r="DZ75" s="167" t="s">
        <v>20</v>
      </c>
      <c r="EA75" s="165" t="s">
        <v>76</v>
      </c>
      <c r="EB75" s="167" t="s">
        <v>20</v>
      </c>
      <c r="EC75" s="165" t="s">
        <v>76</v>
      </c>
      <c r="ED75" s="167" t="s">
        <v>20</v>
      </c>
      <c r="EE75" s="165" t="s">
        <v>76</v>
      </c>
      <c r="EF75" s="167" t="s">
        <v>20</v>
      </c>
      <c r="EG75" s="165" t="s">
        <v>76</v>
      </c>
      <c r="EH75" s="167" t="s">
        <v>20</v>
      </c>
      <c r="EI75" s="165" t="s">
        <v>76</v>
      </c>
      <c r="EJ75" s="167" t="s">
        <v>20</v>
      </c>
      <c r="EK75" s="165" t="s">
        <v>76</v>
      </c>
      <c r="EL75" s="167" t="s">
        <v>20</v>
      </c>
      <c r="EM75" s="165" t="s">
        <v>76</v>
      </c>
      <c r="EN75" s="167" t="s">
        <v>20</v>
      </c>
      <c r="EO75" s="165" t="s">
        <v>76</v>
      </c>
      <c r="EP75" s="167" t="s">
        <v>20</v>
      </c>
      <c r="EQ75" s="165" t="s">
        <v>76</v>
      </c>
      <c r="ER75" s="167" t="s">
        <v>20</v>
      </c>
      <c r="ES75" s="165" t="s">
        <v>76</v>
      </c>
      <c r="ET75" s="167" t="s">
        <v>20</v>
      </c>
      <c r="EU75" s="165" t="s">
        <v>76</v>
      </c>
      <c r="EV75" s="167" t="s">
        <v>20</v>
      </c>
      <c r="EW75" s="165" t="s">
        <v>76</v>
      </c>
      <c r="EX75" s="167" t="s">
        <v>20</v>
      </c>
      <c r="EY75" s="165" t="s">
        <v>76</v>
      </c>
      <c r="EZ75" s="167" t="s">
        <v>20</v>
      </c>
      <c r="FA75" s="165" t="s">
        <v>76</v>
      </c>
      <c r="FB75" s="167" t="s">
        <v>20</v>
      </c>
      <c r="FC75" s="165" t="s">
        <v>76</v>
      </c>
      <c r="FD75" s="167" t="s">
        <v>20</v>
      </c>
      <c r="FE75" s="165" t="s">
        <v>76</v>
      </c>
      <c r="FF75" s="167" t="s">
        <v>20</v>
      </c>
      <c r="FG75" s="165" t="s">
        <v>76</v>
      </c>
      <c r="FH75" s="167" t="s">
        <v>20</v>
      </c>
      <c r="FI75" s="165" t="s">
        <v>76</v>
      </c>
      <c r="FJ75" s="167" t="s">
        <v>20</v>
      </c>
      <c r="FK75" s="165" t="s">
        <v>76</v>
      </c>
      <c r="FL75" s="167" t="s">
        <v>20</v>
      </c>
      <c r="FM75" s="165" t="s">
        <v>76</v>
      </c>
      <c r="FN75" s="167" t="s">
        <v>20</v>
      </c>
      <c r="FO75" s="165" t="s">
        <v>76</v>
      </c>
      <c r="FP75" s="167" t="s">
        <v>20</v>
      </c>
      <c r="FQ75" s="165" t="s">
        <v>76</v>
      </c>
      <c r="FR75" s="167" t="s">
        <v>20</v>
      </c>
      <c r="FS75" s="165" t="s">
        <v>76</v>
      </c>
      <c r="FT75" s="167" t="s">
        <v>20</v>
      </c>
      <c r="FU75" s="165" t="s">
        <v>76</v>
      </c>
      <c r="FV75" s="167" t="s">
        <v>20</v>
      </c>
      <c r="FW75" s="165" t="s">
        <v>76</v>
      </c>
      <c r="FX75" s="167" t="s">
        <v>20</v>
      </c>
      <c r="FY75" s="165" t="s">
        <v>76</v>
      </c>
      <c r="FZ75" s="167" t="s">
        <v>20</v>
      </c>
      <c r="GA75" s="165" t="s">
        <v>76</v>
      </c>
      <c r="GB75" s="167" t="s">
        <v>20</v>
      </c>
      <c r="GC75" s="165" t="s">
        <v>76</v>
      </c>
      <c r="GD75" s="167" t="s">
        <v>20</v>
      </c>
      <c r="GE75" s="165" t="s">
        <v>76</v>
      </c>
      <c r="GF75" s="167" t="s">
        <v>20</v>
      </c>
      <c r="GG75" s="165" t="s">
        <v>76</v>
      </c>
      <c r="GH75" s="167" t="s">
        <v>20</v>
      </c>
      <c r="GI75" s="165" t="s">
        <v>76</v>
      </c>
      <c r="GJ75" s="167" t="s">
        <v>20</v>
      </c>
      <c r="GK75" s="165" t="s">
        <v>76</v>
      </c>
      <c r="GL75" s="167" t="s">
        <v>20</v>
      </c>
      <c r="GM75" s="165" t="s">
        <v>76</v>
      </c>
      <c r="GN75" s="167" t="s">
        <v>20</v>
      </c>
      <c r="GO75" s="165" t="s">
        <v>76</v>
      </c>
      <c r="GP75" s="167" t="s">
        <v>20</v>
      </c>
      <c r="GQ75" s="165" t="s">
        <v>76</v>
      </c>
      <c r="GR75" s="167" t="s">
        <v>20</v>
      </c>
      <c r="GS75" s="165" t="s">
        <v>76</v>
      </c>
      <c r="GT75" s="167" t="s">
        <v>20</v>
      </c>
      <c r="GU75" s="165" t="s">
        <v>76</v>
      </c>
      <c r="GV75" s="167" t="s">
        <v>20</v>
      </c>
      <c r="GW75" s="165" t="s">
        <v>76</v>
      </c>
      <c r="GX75" s="167" t="s">
        <v>20</v>
      </c>
      <c r="GY75" s="165" t="s">
        <v>76</v>
      </c>
      <c r="GZ75" s="167" t="s">
        <v>20</v>
      </c>
      <c r="HA75" s="165" t="s">
        <v>76</v>
      </c>
      <c r="HB75" s="167" t="s">
        <v>20</v>
      </c>
      <c r="HC75" s="165" t="s">
        <v>76</v>
      </c>
      <c r="HD75" s="167" t="s">
        <v>20</v>
      </c>
      <c r="HE75" s="165" t="s">
        <v>76</v>
      </c>
      <c r="HF75" s="167" t="s">
        <v>20</v>
      </c>
      <c r="HG75" s="165" t="s">
        <v>76</v>
      </c>
      <c r="HH75" s="167" t="s">
        <v>20</v>
      </c>
      <c r="HI75" s="165" t="s">
        <v>76</v>
      </c>
      <c r="HJ75" s="167" t="s">
        <v>20</v>
      </c>
      <c r="HK75" s="165" t="s">
        <v>76</v>
      </c>
      <c r="HL75" s="167" t="s">
        <v>20</v>
      </c>
      <c r="HM75" s="165" t="s">
        <v>76</v>
      </c>
      <c r="HN75" s="167" t="s">
        <v>20</v>
      </c>
      <c r="HO75" s="165" t="s">
        <v>76</v>
      </c>
      <c r="HP75" s="167" t="s">
        <v>20</v>
      </c>
      <c r="HQ75" s="165" t="s">
        <v>76</v>
      </c>
      <c r="HR75" s="167" t="s">
        <v>20</v>
      </c>
      <c r="HS75" s="165" t="s">
        <v>76</v>
      </c>
      <c r="HT75" s="167" t="s">
        <v>20</v>
      </c>
      <c r="HU75" s="165" t="s">
        <v>76</v>
      </c>
      <c r="HV75" s="167" t="s">
        <v>20</v>
      </c>
      <c r="HW75" s="165" t="s">
        <v>76</v>
      </c>
      <c r="HX75" s="167" t="s">
        <v>20</v>
      </c>
      <c r="HY75" s="165" t="s">
        <v>76</v>
      </c>
      <c r="HZ75" s="167" t="s">
        <v>20</v>
      </c>
      <c r="IA75" s="165" t="s">
        <v>76</v>
      </c>
      <c r="IB75" s="167" t="s">
        <v>20</v>
      </c>
      <c r="IC75" s="165" t="s">
        <v>76</v>
      </c>
      <c r="ID75" s="167" t="s">
        <v>20</v>
      </c>
      <c r="IE75" s="165" t="s">
        <v>76</v>
      </c>
      <c r="IF75" s="167" t="s">
        <v>20</v>
      </c>
      <c r="IG75" s="165" t="s">
        <v>76</v>
      </c>
      <c r="IH75" s="167" t="s">
        <v>20</v>
      </c>
      <c r="II75" s="165" t="s">
        <v>76</v>
      </c>
      <c r="IJ75" s="167" t="s">
        <v>20</v>
      </c>
      <c r="IK75" s="165" t="s">
        <v>76</v>
      </c>
      <c r="IL75" s="167" t="s">
        <v>20</v>
      </c>
      <c r="IM75" s="165" t="s">
        <v>76</v>
      </c>
      <c r="IN75" s="167" t="s">
        <v>20</v>
      </c>
      <c r="IO75" s="165" t="s">
        <v>76</v>
      </c>
      <c r="IP75" s="167" t="s">
        <v>20</v>
      </c>
      <c r="IQ75" s="165" t="s">
        <v>76</v>
      </c>
      <c r="IR75" s="167" t="s">
        <v>20</v>
      </c>
      <c r="IS75" s="165" t="s">
        <v>76</v>
      </c>
      <c r="IT75" s="167" t="s">
        <v>20</v>
      </c>
      <c r="IU75" s="165" t="s">
        <v>76</v>
      </c>
    </row>
    <row r="76" spans="1:255" ht="18">
      <c r="A76" s="167" t="s">
        <v>20</v>
      </c>
      <c r="B76" s="165" t="s">
        <v>61</v>
      </c>
      <c r="C76" s="167" t="s">
        <v>20</v>
      </c>
      <c r="D76" s="165" t="s">
        <v>61</v>
      </c>
      <c r="E76" s="167" t="s">
        <v>20</v>
      </c>
      <c r="F76" s="206"/>
      <c r="G76" s="209"/>
      <c r="H76" s="209"/>
      <c r="I76" s="206"/>
      <c r="J76" s="210"/>
      <c r="K76" s="165"/>
      <c r="L76" s="167" t="s">
        <v>20</v>
      </c>
      <c r="M76" s="165" t="s">
        <v>61</v>
      </c>
      <c r="N76" s="167" t="s">
        <v>20</v>
      </c>
      <c r="O76" s="165" t="s">
        <v>61</v>
      </c>
      <c r="P76" s="167" t="s">
        <v>20</v>
      </c>
      <c r="Q76" s="165" t="s">
        <v>61</v>
      </c>
      <c r="R76" s="167" t="s">
        <v>20</v>
      </c>
      <c r="S76" s="165" t="s">
        <v>61</v>
      </c>
      <c r="T76" s="167" t="s">
        <v>20</v>
      </c>
      <c r="U76" s="165" t="s">
        <v>61</v>
      </c>
      <c r="V76" s="167" t="s">
        <v>20</v>
      </c>
      <c r="W76" s="165" t="s">
        <v>61</v>
      </c>
      <c r="X76" s="167" t="s">
        <v>20</v>
      </c>
      <c r="Y76" s="165" t="s">
        <v>61</v>
      </c>
      <c r="Z76" s="167" t="s">
        <v>20</v>
      </c>
      <c r="AA76" s="165" t="s">
        <v>61</v>
      </c>
      <c r="AB76" s="167" t="s">
        <v>20</v>
      </c>
      <c r="AC76" s="165" t="s">
        <v>61</v>
      </c>
      <c r="AD76" s="167" t="s">
        <v>20</v>
      </c>
      <c r="AE76" s="165" t="s">
        <v>61</v>
      </c>
      <c r="AF76" s="167" t="s">
        <v>20</v>
      </c>
      <c r="AG76" s="165" t="s">
        <v>61</v>
      </c>
      <c r="AH76" s="167" t="s">
        <v>20</v>
      </c>
      <c r="AI76" s="165" t="s">
        <v>61</v>
      </c>
      <c r="AJ76" s="167" t="s">
        <v>20</v>
      </c>
      <c r="AK76" s="165" t="s">
        <v>61</v>
      </c>
      <c r="AL76" s="167" t="s">
        <v>20</v>
      </c>
      <c r="AM76" s="165" t="s">
        <v>61</v>
      </c>
      <c r="AN76" s="167" t="s">
        <v>20</v>
      </c>
      <c r="AO76" s="165" t="s">
        <v>61</v>
      </c>
      <c r="AP76" s="167" t="s">
        <v>20</v>
      </c>
      <c r="AQ76" s="165" t="s">
        <v>61</v>
      </c>
      <c r="AR76" s="167" t="s">
        <v>20</v>
      </c>
      <c r="AS76" s="165" t="s">
        <v>61</v>
      </c>
      <c r="AT76" s="167" t="s">
        <v>20</v>
      </c>
      <c r="AU76" s="165" t="s">
        <v>61</v>
      </c>
      <c r="AV76" s="167" t="s">
        <v>20</v>
      </c>
      <c r="AW76" s="165" t="s">
        <v>61</v>
      </c>
      <c r="AX76" s="167" t="s">
        <v>20</v>
      </c>
      <c r="AY76" s="165" t="s">
        <v>61</v>
      </c>
      <c r="AZ76" s="167" t="s">
        <v>20</v>
      </c>
      <c r="BA76" s="165" t="s">
        <v>61</v>
      </c>
      <c r="BB76" s="167" t="s">
        <v>20</v>
      </c>
      <c r="BC76" s="165" t="s">
        <v>61</v>
      </c>
      <c r="BD76" s="167" t="s">
        <v>20</v>
      </c>
      <c r="BE76" s="165" t="s">
        <v>61</v>
      </c>
      <c r="BF76" s="167" t="s">
        <v>20</v>
      </c>
      <c r="BG76" s="165" t="s">
        <v>61</v>
      </c>
      <c r="BH76" s="167" t="s">
        <v>20</v>
      </c>
      <c r="BI76" s="165" t="s">
        <v>61</v>
      </c>
      <c r="BJ76" s="167" t="s">
        <v>20</v>
      </c>
      <c r="BK76" s="165" t="s">
        <v>61</v>
      </c>
      <c r="BL76" s="167" t="s">
        <v>20</v>
      </c>
      <c r="BM76" s="165" t="s">
        <v>61</v>
      </c>
      <c r="BN76" s="167" t="s">
        <v>20</v>
      </c>
      <c r="BO76" s="165" t="s">
        <v>61</v>
      </c>
      <c r="BP76" s="167" t="s">
        <v>20</v>
      </c>
      <c r="BQ76" s="165" t="s">
        <v>61</v>
      </c>
      <c r="BR76" s="167" t="s">
        <v>20</v>
      </c>
      <c r="BS76" s="165" t="s">
        <v>61</v>
      </c>
      <c r="BT76" s="167" t="s">
        <v>20</v>
      </c>
      <c r="BU76" s="165" t="s">
        <v>61</v>
      </c>
      <c r="BV76" s="167" t="s">
        <v>20</v>
      </c>
      <c r="BW76" s="165" t="s">
        <v>61</v>
      </c>
      <c r="BX76" s="167" t="s">
        <v>20</v>
      </c>
      <c r="BY76" s="165" t="s">
        <v>61</v>
      </c>
      <c r="BZ76" s="167" t="s">
        <v>20</v>
      </c>
      <c r="CA76" s="165" t="s">
        <v>61</v>
      </c>
      <c r="CB76" s="167" t="s">
        <v>20</v>
      </c>
      <c r="CC76" s="165" t="s">
        <v>61</v>
      </c>
      <c r="CD76" s="167" t="s">
        <v>20</v>
      </c>
      <c r="CE76" s="165" t="s">
        <v>61</v>
      </c>
      <c r="CF76" s="167" t="s">
        <v>20</v>
      </c>
      <c r="CG76" s="165" t="s">
        <v>61</v>
      </c>
      <c r="CH76" s="167" t="s">
        <v>20</v>
      </c>
      <c r="CI76" s="165" t="s">
        <v>61</v>
      </c>
      <c r="CJ76" s="167" t="s">
        <v>20</v>
      </c>
      <c r="CK76" s="165" t="s">
        <v>61</v>
      </c>
      <c r="CL76" s="167" t="s">
        <v>20</v>
      </c>
      <c r="CM76" s="165" t="s">
        <v>61</v>
      </c>
      <c r="CN76" s="167" t="s">
        <v>20</v>
      </c>
      <c r="CO76" s="165" t="s">
        <v>61</v>
      </c>
      <c r="CP76" s="167" t="s">
        <v>20</v>
      </c>
      <c r="CQ76" s="165" t="s">
        <v>61</v>
      </c>
      <c r="CR76" s="167" t="s">
        <v>20</v>
      </c>
      <c r="CS76" s="165" t="s">
        <v>61</v>
      </c>
      <c r="CT76" s="167" t="s">
        <v>20</v>
      </c>
      <c r="CU76" s="165" t="s">
        <v>61</v>
      </c>
      <c r="CV76" s="167" t="s">
        <v>20</v>
      </c>
      <c r="CW76" s="165" t="s">
        <v>61</v>
      </c>
      <c r="CX76" s="167" t="s">
        <v>20</v>
      </c>
      <c r="CY76" s="165" t="s">
        <v>61</v>
      </c>
      <c r="CZ76" s="167" t="s">
        <v>20</v>
      </c>
      <c r="DA76" s="165" t="s">
        <v>61</v>
      </c>
      <c r="DB76" s="167" t="s">
        <v>20</v>
      </c>
      <c r="DC76" s="165" t="s">
        <v>61</v>
      </c>
      <c r="DD76" s="167" t="s">
        <v>20</v>
      </c>
      <c r="DE76" s="165" t="s">
        <v>61</v>
      </c>
      <c r="DF76" s="167" t="s">
        <v>20</v>
      </c>
      <c r="DG76" s="165" t="s">
        <v>61</v>
      </c>
      <c r="DH76" s="167" t="s">
        <v>20</v>
      </c>
      <c r="DI76" s="165" t="s">
        <v>61</v>
      </c>
      <c r="DJ76" s="167" t="s">
        <v>20</v>
      </c>
      <c r="DK76" s="165" t="s">
        <v>61</v>
      </c>
      <c r="DL76" s="167" t="s">
        <v>20</v>
      </c>
      <c r="DM76" s="165" t="s">
        <v>61</v>
      </c>
      <c r="DN76" s="167" t="s">
        <v>20</v>
      </c>
      <c r="DO76" s="165" t="s">
        <v>61</v>
      </c>
      <c r="DP76" s="167" t="s">
        <v>20</v>
      </c>
      <c r="DQ76" s="165" t="s">
        <v>61</v>
      </c>
      <c r="DR76" s="167" t="s">
        <v>20</v>
      </c>
      <c r="DS76" s="165" t="s">
        <v>61</v>
      </c>
      <c r="DT76" s="167" t="s">
        <v>20</v>
      </c>
      <c r="DU76" s="165" t="s">
        <v>61</v>
      </c>
      <c r="DV76" s="167" t="s">
        <v>20</v>
      </c>
      <c r="DW76" s="165" t="s">
        <v>61</v>
      </c>
      <c r="DX76" s="167" t="s">
        <v>20</v>
      </c>
      <c r="DY76" s="165" t="s">
        <v>61</v>
      </c>
      <c r="DZ76" s="167" t="s">
        <v>20</v>
      </c>
      <c r="EA76" s="165" t="s">
        <v>61</v>
      </c>
      <c r="EB76" s="167" t="s">
        <v>20</v>
      </c>
      <c r="EC76" s="165" t="s">
        <v>61</v>
      </c>
      <c r="ED76" s="167" t="s">
        <v>20</v>
      </c>
      <c r="EE76" s="165" t="s">
        <v>61</v>
      </c>
      <c r="EF76" s="167" t="s">
        <v>20</v>
      </c>
      <c r="EG76" s="165" t="s">
        <v>61</v>
      </c>
      <c r="EH76" s="167" t="s">
        <v>20</v>
      </c>
      <c r="EI76" s="165" t="s">
        <v>61</v>
      </c>
      <c r="EJ76" s="167" t="s">
        <v>20</v>
      </c>
      <c r="EK76" s="165" t="s">
        <v>61</v>
      </c>
      <c r="EL76" s="167" t="s">
        <v>20</v>
      </c>
      <c r="EM76" s="165" t="s">
        <v>61</v>
      </c>
      <c r="EN76" s="167" t="s">
        <v>20</v>
      </c>
      <c r="EO76" s="165" t="s">
        <v>61</v>
      </c>
      <c r="EP76" s="167" t="s">
        <v>20</v>
      </c>
      <c r="EQ76" s="165" t="s">
        <v>61</v>
      </c>
      <c r="ER76" s="167" t="s">
        <v>20</v>
      </c>
      <c r="ES76" s="165" t="s">
        <v>61</v>
      </c>
      <c r="ET76" s="167" t="s">
        <v>20</v>
      </c>
      <c r="EU76" s="165" t="s">
        <v>61</v>
      </c>
      <c r="EV76" s="167" t="s">
        <v>20</v>
      </c>
      <c r="EW76" s="165" t="s">
        <v>61</v>
      </c>
      <c r="EX76" s="167" t="s">
        <v>20</v>
      </c>
      <c r="EY76" s="165" t="s">
        <v>61</v>
      </c>
      <c r="EZ76" s="167" t="s">
        <v>20</v>
      </c>
      <c r="FA76" s="165" t="s">
        <v>61</v>
      </c>
      <c r="FB76" s="167" t="s">
        <v>20</v>
      </c>
      <c r="FC76" s="165" t="s">
        <v>61</v>
      </c>
      <c r="FD76" s="167" t="s">
        <v>20</v>
      </c>
      <c r="FE76" s="165" t="s">
        <v>61</v>
      </c>
      <c r="FF76" s="167" t="s">
        <v>20</v>
      </c>
      <c r="FG76" s="165" t="s">
        <v>61</v>
      </c>
      <c r="FH76" s="167" t="s">
        <v>20</v>
      </c>
      <c r="FI76" s="165" t="s">
        <v>61</v>
      </c>
      <c r="FJ76" s="167" t="s">
        <v>20</v>
      </c>
      <c r="FK76" s="165" t="s">
        <v>61</v>
      </c>
      <c r="FL76" s="167" t="s">
        <v>20</v>
      </c>
      <c r="FM76" s="165" t="s">
        <v>61</v>
      </c>
      <c r="FN76" s="167" t="s">
        <v>20</v>
      </c>
      <c r="FO76" s="165" t="s">
        <v>61</v>
      </c>
      <c r="FP76" s="167" t="s">
        <v>20</v>
      </c>
      <c r="FQ76" s="165" t="s">
        <v>61</v>
      </c>
      <c r="FR76" s="167" t="s">
        <v>20</v>
      </c>
      <c r="FS76" s="165" t="s">
        <v>61</v>
      </c>
      <c r="FT76" s="167" t="s">
        <v>20</v>
      </c>
      <c r="FU76" s="165" t="s">
        <v>61</v>
      </c>
      <c r="FV76" s="167" t="s">
        <v>20</v>
      </c>
      <c r="FW76" s="165" t="s">
        <v>61</v>
      </c>
      <c r="FX76" s="167" t="s">
        <v>20</v>
      </c>
      <c r="FY76" s="165" t="s">
        <v>61</v>
      </c>
      <c r="FZ76" s="167" t="s">
        <v>20</v>
      </c>
      <c r="GA76" s="165" t="s">
        <v>61</v>
      </c>
      <c r="GB76" s="167" t="s">
        <v>20</v>
      </c>
      <c r="GC76" s="165" t="s">
        <v>61</v>
      </c>
      <c r="GD76" s="167" t="s">
        <v>20</v>
      </c>
      <c r="GE76" s="165" t="s">
        <v>61</v>
      </c>
      <c r="GF76" s="167" t="s">
        <v>20</v>
      </c>
      <c r="GG76" s="165" t="s">
        <v>61</v>
      </c>
      <c r="GH76" s="167" t="s">
        <v>20</v>
      </c>
      <c r="GI76" s="165" t="s">
        <v>61</v>
      </c>
      <c r="GJ76" s="167" t="s">
        <v>20</v>
      </c>
      <c r="GK76" s="165" t="s">
        <v>61</v>
      </c>
      <c r="GL76" s="167" t="s">
        <v>20</v>
      </c>
      <c r="GM76" s="165" t="s">
        <v>61</v>
      </c>
      <c r="GN76" s="167" t="s">
        <v>20</v>
      </c>
      <c r="GO76" s="165" t="s">
        <v>61</v>
      </c>
      <c r="GP76" s="167" t="s">
        <v>20</v>
      </c>
      <c r="GQ76" s="165" t="s">
        <v>61</v>
      </c>
      <c r="GR76" s="167" t="s">
        <v>20</v>
      </c>
      <c r="GS76" s="165" t="s">
        <v>61</v>
      </c>
      <c r="GT76" s="167" t="s">
        <v>20</v>
      </c>
      <c r="GU76" s="165" t="s">
        <v>61</v>
      </c>
      <c r="GV76" s="167" t="s">
        <v>20</v>
      </c>
      <c r="GW76" s="165" t="s">
        <v>61</v>
      </c>
      <c r="GX76" s="167" t="s">
        <v>20</v>
      </c>
      <c r="GY76" s="165" t="s">
        <v>61</v>
      </c>
      <c r="GZ76" s="167" t="s">
        <v>20</v>
      </c>
      <c r="HA76" s="165" t="s">
        <v>61</v>
      </c>
      <c r="HB76" s="167" t="s">
        <v>20</v>
      </c>
      <c r="HC76" s="165" t="s">
        <v>61</v>
      </c>
      <c r="HD76" s="167" t="s">
        <v>20</v>
      </c>
      <c r="HE76" s="165" t="s">
        <v>61</v>
      </c>
      <c r="HF76" s="167" t="s">
        <v>20</v>
      </c>
      <c r="HG76" s="165" t="s">
        <v>61</v>
      </c>
      <c r="HH76" s="167" t="s">
        <v>20</v>
      </c>
      <c r="HI76" s="165" t="s">
        <v>61</v>
      </c>
      <c r="HJ76" s="167" t="s">
        <v>20</v>
      </c>
      <c r="HK76" s="165" t="s">
        <v>61</v>
      </c>
      <c r="HL76" s="167" t="s">
        <v>20</v>
      </c>
      <c r="HM76" s="165" t="s">
        <v>61</v>
      </c>
      <c r="HN76" s="167" t="s">
        <v>20</v>
      </c>
      <c r="HO76" s="165" t="s">
        <v>61</v>
      </c>
      <c r="HP76" s="167" t="s">
        <v>20</v>
      </c>
      <c r="HQ76" s="165" t="s">
        <v>61</v>
      </c>
      <c r="HR76" s="167" t="s">
        <v>20</v>
      </c>
      <c r="HS76" s="165" t="s">
        <v>61</v>
      </c>
      <c r="HT76" s="167" t="s">
        <v>20</v>
      </c>
      <c r="HU76" s="165" t="s">
        <v>61</v>
      </c>
      <c r="HV76" s="167" t="s">
        <v>20</v>
      </c>
      <c r="HW76" s="165" t="s">
        <v>61</v>
      </c>
      <c r="HX76" s="167" t="s">
        <v>20</v>
      </c>
      <c r="HY76" s="165" t="s">
        <v>61</v>
      </c>
      <c r="HZ76" s="167" t="s">
        <v>20</v>
      </c>
      <c r="IA76" s="165" t="s">
        <v>61</v>
      </c>
      <c r="IB76" s="167" t="s">
        <v>20</v>
      </c>
      <c r="IC76" s="165" t="s">
        <v>61</v>
      </c>
      <c r="ID76" s="167" t="s">
        <v>20</v>
      </c>
      <c r="IE76" s="165" t="s">
        <v>61</v>
      </c>
      <c r="IF76" s="167" t="s">
        <v>20</v>
      </c>
      <c r="IG76" s="165" t="s">
        <v>61</v>
      </c>
      <c r="IH76" s="167" t="s">
        <v>20</v>
      </c>
      <c r="II76" s="165" t="s">
        <v>61</v>
      </c>
      <c r="IJ76" s="167" t="s">
        <v>20</v>
      </c>
      <c r="IK76" s="165" t="s">
        <v>61</v>
      </c>
      <c r="IL76" s="167" t="s">
        <v>20</v>
      </c>
      <c r="IM76" s="165" t="s">
        <v>61</v>
      </c>
      <c r="IN76" s="167" t="s">
        <v>20</v>
      </c>
      <c r="IO76" s="165" t="s">
        <v>61</v>
      </c>
      <c r="IP76" s="167" t="s">
        <v>20</v>
      </c>
      <c r="IQ76" s="165" t="s">
        <v>61</v>
      </c>
      <c r="IR76" s="167" t="s">
        <v>20</v>
      </c>
      <c r="IS76" s="165" t="s">
        <v>61</v>
      </c>
      <c r="IT76" s="167" t="s">
        <v>20</v>
      </c>
      <c r="IU76" s="165" t="s">
        <v>61</v>
      </c>
    </row>
    <row r="77" spans="1:9" s="98" customFormat="1" ht="18">
      <c r="A77" s="166" t="e">
        <f>A76+1</f>
        <v>#VALUE!</v>
      </c>
      <c r="B77" s="211" t="s">
        <v>44</v>
      </c>
      <c r="C77" s="168"/>
      <c r="D77" s="168"/>
      <c r="E77" s="169"/>
      <c r="G77" s="122"/>
      <c r="H77" s="122"/>
      <c r="I77" s="122"/>
    </row>
    <row r="78" spans="1:9" s="98" customFormat="1" ht="18">
      <c r="A78" s="166" t="e">
        <f>A77+1</f>
        <v>#VALUE!</v>
      </c>
      <c r="B78" s="211" t="s">
        <v>45</v>
      </c>
      <c r="C78" s="168"/>
      <c r="D78" s="168"/>
      <c r="E78" s="169"/>
      <c r="G78" s="122"/>
      <c r="H78" s="122"/>
      <c r="I78" s="122"/>
    </row>
    <row r="79" spans="1:9" s="98" customFormat="1" ht="18">
      <c r="A79" s="166" t="e">
        <f aca="true" t="shared" si="1" ref="A79:A87">A78+1</f>
        <v>#VALUE!</v>
      </c>
      <c r="B79" s="211" t="s">
        <v>46</v>
      </c>
      <c r="C79" s="168"/>
      <c r="D79" s="168"/>
      <c r="E79" s="169"/>
      <c r="G79" s="122"/>
      <c r="H79" s="122"/>
      <c r="I79" s="122"/>
    </row>
    <row r="80" spans="1:9" s="98" customFormat="1" ht="18">
      <c r="A80" s="166" t="e">
        <f t="shared" si="1"/>
        <v>#VALUE!</v>
      </c>
      <c r="B80" s="211" t="s">
        <v>47</v>
      </c>
      <c r="C80" s="168"/>
      <c r="D80" s="168"/>
      <c r="E80" s="169"/>
      <c r="G80" s="122"/>
      <c r="H80" s="122"/>
      <c r="I80" s="122"/>
    </row>
    <row r="81" spans="1:9" s="98" customFormat="1" ht="18">
      <c r="A81" s="166" t="e">
        <f t="shared" si="1"/>
        <v>#VALUE!</v>
      </c>
      <c r="B81" s="211" t="s">
        <v>48</v>
      </c>
      <c r="C81" s="168"/>
      <c r="D81" s="168"/>
      <c r="E81" s="169"/>
      <c r="G81" s="122"/>
      <c r="H81" s="122"/>
      <c r="I81" s="122"/>
    </row>
    <row r="82" spans="1:9" s="98" customFormat="1" ht="18">
      <c r="A82" s="166" t="e">
        <f t="shared" si="1"/>
        <v>#VALUE!</v>
      </c>
      <c r="B82" s="211" t="s">
        <v>49</v>
      </c>
      <c r="C82" s="168"/>
      <c r="D82" s="168"/>
      <c r="E82" s="169"/>
      <c r="G82" s="122"/>
      <c r="H82" s="122"/>
      <c r="I82" s="122"/>
    </row>
    <row r="83" spans="1:9" s="98" customFormat="1" ht="18">
      <c r="A83" s="166" t="e">
        <f t="shared" si="1"/>
        <v>#VALUE!</v>
      </c>
      <c r="B83" s="211" t="s">
        <v>50</v>
      </c>
      <c r="C83" s="168"/>
      <c r="D83" s="168"/>
      <c r="E83" s="169"/>
      <c r="G83" s="122"/>
      <c r="H83" s="122"/>
      <c r="I83" s="122"/>
    </row>
    <row r="84" spans="1:9" s="98" customFormat="1" ht="18">
      <c r="A84" s="166" t="e">
        <f t="shared" si="1"/>
        <v>#VALUE!</v>
      </c>
      <c r="B84" s="211" t="s">
        <v>51</v>
      </c>
      <c r="C84" s="168"/>
      <c r="D84" s="168"/>
      <c r="E84" s="169"/>
      <c r="G84" s="122"/>
      <c r="H84" s="122"/>
      <c r="I84" s="122"/>
    </row>
    <row r="85" spans="1:9" s="98" customFormat="1" ht="18">
      <c r="A85" s="166" t="e">
        <f t="shared" si="1"/>
        <v>#VALUE!</v>
      </c>
      <c r="B85" s="211" t="s">
        <v>52</v>
      </c>
      <c r="C85" s="168"/>
      <c r="D85" s="168"/>
      <c r="E85" s="169"/>
      <c r="G85" s="122"/>
      <c r="H85" s="122"/>
      <c r="I85" s="122"/>
    </row>
    <row r="86" spans="1:9" s="98" customFormat="1" ht="18">
      <c r="A86" s="166" t="e">
        <f t="shared" si="1"/>
        <v>#VALUE!</v>
      </c>
      <c r="B86" s="211" t="s">
        <v>36</v>
      </c>
      <c r="C86" s="168"/>
      <c r="D86" s="168"/>
      <c r="E86" s="169"/>
      <c r="G86" s="122"/>
      <c r="H86" s="122"/>
      <c r="I86" s="122"/>
    </row>
    <row r="87" spans="1:9" s="98" customFormat="1" ht="18">
      <c r="A87" s="166" t="e">
        <f t="shared" si="1"/>
        <v>#VALUE!</v>
      </c>
      <c r="B87" s="211" t="s">
        <v>53</v>
      </c>
      <c r="C87" s="168"/>
      <c r="D87" s="168"/>
      <c r="E87" s="169"/>
      <c r="G87" s="122"/>
      <c r="H87" s="122"/>
      <c r="I87" s="122"/>
    </row>
  </sheetData>
  <sheetProtection/>
  <mergeCells count="3">
    <mergeCell ref="D4:E4"/>
    <mergeCell ref="A2:E2"/>
    <mergeCell ref="A3:E3"/>
  </mergeCells>
  <printOptions horizontalCentered="1"/>
  <pageMargins left="0.31496062992125984" right="0.1968503937007874" top="0.5118110236220472" bottom="0.2362204724409449" header="0.3937007874015748" footer="0.15748031496062992"/>
  <pageSetup fitToHeight="5" fitToWidth="1" horizontalDpi="600" verticalDpi="600" orientation="landscape" paperSize="9" r:id="rId1"/>
  <headerFooter alignWithMargins="0">
    <oddFooter>&amp;C&amp;".VnTime,Italic"&amp;8
</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71"/>
  <sheetViews>
    <sheetView workbookViewId="0" topLeftCell="A4">
      <selection activeCell="A3" sqref="A3:G3"/>
    </sheetView>
  </sheetViews>
  <sheetFormatPr defaultColWidth="9" defaultRowHeight="15"/>
  <cols>
    <col min="1" max="1" width="5.09765625" style="4" customWidth="1"/>
    <col min="2" max="2" width="70.3984375" style="4" customWidth="1"/>
    <col min="3" max="3" width="5.59765625" style="4" hidden="1" customWidth="1"/>
    <col min="4" max="5" width="11.59765625" style="38" customWidth="1"/>
    <col min="6" max="6" width="11.59765625" style="99" customWidth="1"/>
    <col min="7" max="7" width="13" style="99" customWidth="1"/>
    <col min="8" max="16384" width="9" style="4" customWidth="1"/>
  </cols>
  <sheetData>
    <row r="1" spans="1:7" ht="21" customHeight="1">
      <c r="A1" s="1"/>
      <c r="B1" s="1"/>
      <c r="C1" s="2"/>
      <c r="D1" s="84"/>
      <c r="E1" s="85"/>
      <c r="F1" s="88"/>
      <c r="G1" s="252" t="s">
        <v>336</v>
      </c>
    </row>
    <row r="2" spans="1:7" ht="15">
      <c r="A2" s="335" t="s">
        <v>258</v>
      </c>
      <c r="B2" s="335"/>
      <c r="C2" s="335"/>
      <c r="D2" s="335"/>
      <c r="E2" s="335"/>
      <c r="F2" s="335"/>
      <c r="G2" s="335"/>
    </row>
    <row r="3" spans="1:12" s="41" customFormat="1" ht="18">
      <c r="A3" s="358" t="s">
        <v>331</v>
      </c>
      <c r="B3" s="358"/>
      <c r="C3" s="358"/>
      <c r="D3" s="358"/>
      <c r="E3" s="358"/>
      <c r="F3" s="358"/>
      <c r="G3" s="358"/>
      <c r="I3" s="357"/>
      <c r="J3" s="357"/>
      <c r="K3" s="357"/>
      <c r="L3" s="357"/>
    </row>
    <row r="4" spans="1:7" ht="19.5" customHeight="1">
      <c r="A4" s="7"/>
      <c r="B4" s="7"/>
      <c r="C4" s="8"/>
      <c r="D4" s="37"/>
      <c r="E4" s="359" t="s">
        <v>89</v>
      </c>
      <c r="F4" s="359"/>
      <c r="G4" s="359"/>
    </row>
    <row r="5" spans="1:7" s="9" customFormat="1" ht="23.25" customHeight="1">
      <c r="A5" s="77" t="s">
        <v>8</v>
      </c>
      <c r="B5" s="78"/>
      <c r="C5" s="77" t="s">
        <v>72</v>
      </c>
      <c r="D5" s="360" t="s">
        <v>197</v>
      </c>
      <c r="E5" s="360" t="s">
        <v>68</v>
      </c>
      <c r="F5" s="341" t="s">
        <v>70</v>
      </c>
      <c r="G5" s="341"/>
    </row>
    <row r="6" spans="1:7" s="9" customFormat="1" ht="23.25" customHeight="1">
      <c r="A6" s="79" t="s">
        <v>9</v>
      </c>
      <c r="B6" s="79" t="s">
        <v>4</v>
      </c>
      <c r="C6" s="79" t="s">
        <v>60</v>
      </c>
      <c r="D6" s="361"/>
      <c r="E6" s="361"/>
      <c r="F6" s="341" t="s">
        <v>93</v>
      </c>
      <c r="G6" s="360" t="s">
        <v>207</v>
      </c>
    </row>
    <row r="7" spans="1:7" s="9" customFormat="1" ht="23.25" customHeight="1">
      <c r="A7" s="82" t="s">
        <v>9</v>
      </c>
      <c r="B7" s="83"/>
      <c r="C7" s="82" t="s">
        <v>41</v>
      </c>
      <c r="D7" s="362"/>
      <c r="E7" s="362"/>
      <c r="F7" s="343"/>
      <c r="G7" s="361"/>
    </row>
    <row r="8" spans="1:7" s="12" customFormat="1" ht="17.25" customHeight="1">
      <c r="A8" s="258" t="s">
        <v>10</v>
      </c>
      <c r="B8" s="258" t="s">
        <v>11</v>
      </c>
      <c r="C8" s="258">
        <v>1</v>
      </c>
      <c r="D8" s="259">
        <v>1</v>
      </c>
      <c r="E8" s="259">
        <f>D8+1</f>
        <v>2</v>
      </c>
      <c r="F8" s="259" t="s">
        <v>94</v>
      </c>
      <c r="G8" s="259" t="s">
        <v>95</v>
      </c>
    </row>
    <row r="9" spans="1:7" s="11" customFormat="1" ht="19.5" customHeight="1">
      <c r="A9" s="260"/>
      <c r="B9" s="261" t="s">
        <v>116</v>
      </c>
      <c r="C9" s="262"/>
      <c r="D9" s="263">
        <f>D10+D11+D47+D48</f>
        <v>330134</v>
      </c>
      <c r="E9" s="263">
        <f>E10+E11+E47+E48</f>
        <v>542671.978658</v>
      </c>
      <c r="F9" s="264">
        <f>E9-D9</f>
        <v>212537.978658</v>
      </c>
      <c r="G9" s="265">
        <f>E9/D9</f>
        <v>1.6437930617809737</v>
      </c>
    </row>
    <row r="10" spans="1:7" s="11" customFormat="1" ht="19.5" customHeight="1">
      <c r="A10" s="75" t="s">
        <v>10</v>
      </c>
      <c r="B10" s="52" t="s">
        <v>212</v>
      </c>
      <c r="C10" s="62"/>
      <c r="D10" s="58">
        <v>42844</v>
      </c>
      <c r="E10" s="58">
        <v>131674.17468599998</v>
      </c>
      <c r="F10" s="102">
        <f>E10-D10</f>
        <v>88830.17468599998</v>
      </c>
      <c r="G10" s="103">
        <f>E10/D10</f>
        <v>3.0733399002427406</v>
      </c>
    </row>
    <row r="11" spans="1:7" s="11" customFormat="1" ht="19.5" customHeight="1">
      <c r="A11" s="75" t="s">
        <v>11</v>
      </c>
      <c r="B11" s="52" t="s">
        <v>198</v>
      </c>
      <c r="C11" s="62"/>
      <c r="D11" s="58">
        <f>D12+D29+D43+D44+D45+D46</f>
        <v>287290</v>
      </c>
      <c r="E11" s="58">
        <f>E12+E29+E43+E44+E46</f>
        <v>349924.6370040001</v>
      </c>
      <c r="F11" s="102">
        <f>E11-D11</f>
        <v>62634.63700400008</v>
      </c>
      <c r="G11" s="103">
        <f>E11/D11</f>
        <v>1.2180188555257756</v>
      </c>
    </row>
    <row r="12" spans="1:7" s="11" customFormat="1" ht="19.5" customHeight="1">
      <c r="A12" s="75" t="s">
        <v>26</v>
      </c>
      <c r="B12" s="52" t="s">
        <v>32</v>
      </c>
      <c r="C12" s="62"/>
      <c r="D12" s="58">
        <f>D13+D27</f>
        <v>53088</v>
      </c>
      <c r="E12" s="58">
        <f>E13+E27</f>
        <v>82363.15574</v>
      </c>
      <c r="F12" s="102">
        <f>E12-D12</f>
        <v>29275.155740000002</v>
      </c>
      <c r="G12" s="103">
        <f>E12/D12</f>
        <v>1.5514458209011452</v>
      </c>
    </row>
    <row r="13" spans="1:7" s="10" customFormat="1" ht="19.5" customHeight="1">
      <c r="A13" s="70">
        <v>1</v>
      </c>
      <c r="B13" s="53" t="s">
        <v>82</v>
      </c>
      <c r="C13" s="55"/>
      <c r="D13" s="104">
        <v>53088</v>
      </c>
      <c r="E13" s="104">
        <f>SUM(E14:E26)</f>
        <v>82363.15574</v>
      </c>
      <c r="F13" s="105">
        <f>E13-D13</f>
        <v>29275.155740000002</v>
      </c>
      <c r="G13" s="106">
        <f>E13/D13</f>
        <v>1.5514458209011452</v>
      </c>
    </row>
    <row r="14" spans="1:7" s="10" customFormat="1" ht="18" customHeight="1">
      <c r="A14" s="76" t="s">
        <v>20</v>
      </c>
      <c r="B14" s="53" t="s">
        <v>151</v>
      </c>
      <c r="C14" s="55"/>
      <c r="D14" s="104"/>
      <c r="E14" s="104">
        <v>1900</v>
      </c>
      <c r="F14" s="105"/>
      <c r="G14" s="106"/>
    </row>
    <row r="15" spans="1:7" s="10" customFormat="1" ht="19.5" customHeight="1" hidden="1">
      <c r="A15" s="76" t="s">
        <v>20</v>
      </c>
      <c r="B15" s="53" t="s">
        <v>88</v>
      </c>
      <c r="C15" s="55"/>
      <c r="D15" s="104"/>
      <c r="E15" s="104"/>
      <c r="F15" s="105"/>
      <c r="G15" s="105"/>
    </row>
    <row r="16" spans="1:7" s="10" customFormat="1" ht="19.5" customHeight="1">
      <c r="A16" s="76" t="s">
        <v>20</v>
      </c>
      <c r="B16" s="63" t="s">
        <v>126</v>
      </c>
      <c r="C16" s="55"/>
      <c r="D16" s="104"/>
      <c r="E16" s="104">
        <v>520</v>
      </c>
      <c r="F16" s="105"/>
      <c r="G16" s="105"/>
    </row>
    <row r="17" spans="1:7" s="10" customFormat="1" ht="19.5" customHeight="1" hidden="1">
      <c r="A17" s="76" t="s">
        <v>20</v>
      </c>
      <c r="B17" s="63" t="s">
        <v>127</v>
      </c>
      <c r="C17" s="55"/>
      <c r="D17" s="104"/>
      <c r="E17" s="104"/>
      <c r="F17" s="105"/>
      <c r="G17" s="105"/>
    </row>
    <row r="18" spans="1:7" s="10" customFormat="1" ht="19.5" customHeight="1" hidden="1">
      <c r="A18" s="76" t="s">
        <v>20</v>
      </c>
      <c r="B18" s="63" t="s">
        <v>128</v>
      </c>
      <c r="C18" s="55"/>
      <c r="D18" s="104"/>
      <c r="E18" s="104"/>
      <c r="F18" s="105"/>
      <c r="G18" s="105"/>
    </row>
    <row r="19" spans="1:7" s="10" customFormat="1" ht="19.5" customHeight="1">
      <c r="A19" s="76" t="s">
        <v>20</v>
      </c>
      <c r="B19" s="63" t="s">
        <v>129</v>
      </c>
      <c r="C19" s="55"/>
      <c r="D19" s="104"/>
      <c r="E19" s="104">
        <v>300</v>
      </c>
      <c r="F19" s="105"/>
      <c r="G19" s="105"/>
    </row>
    <row r="20" spans="1:7" s="10" customFormat="1" ht="19.5" customHeight="1" hidden="1">
      <c r="A20" s="76" t="s">
        <v>20</v>
      </c>
      <c r="B20" s="63" t="s">
        <v>130</v>
      </c>
      <c r="C20" s="55"/>
      <c r="D20" s="104"/>
      <c r="E20" s="104"/>
      <c r="F20" s="105"/>
      <c r="G20" s="105"/>
    </row>
    <row r="21" spans="1:7" s="10" customFormat="1" ht="19.5" customHeight="1">
      <c r="A21" s="76" t="s">
        <v>20</v>
      </c>
      <c r="B21" s="63" t="s">
        <v>131</v>
      </c>
      <c r="C21" s="55"/>
      <c r="D21" s="104"/>
      <c r="E21" s="104">
        <v>368</v>
      </c>
      <c r="F21" s="105"/>
      <c r="G21" s="106"/>
    </row>
    <row r="22" spans="1:7" s="10" customFormat="1" ht="19.5" customHeight="1" hidden="1">
      <c r="A22" s="76" t="s">
        <v>20</v>
      </c>
      <c r="B22" s="63" t="s">
        <v>219</v>
      </c>
      <c r="C22" s="55"/>
      <c r="D22" s="104"/>
      <c r="E22" s="104"/>
      <c r="F22" s="105"/>
      <c r="G22" s="106"/>
    </row>
    <row r="23" spans="1:7" s="8" customFormat="1" ht="19.5" customHeight="1">
      <c r="A23" s="76" t="s">
        <v>20</v>
      </c>
      <c r="B23" s="63" t="s">
        <v>133</v>
      </c>
      <c r="C23" s="55"/>
      <c r="D23" s="104"/>
      <c r="E23" s="104">
        <v>59309.70296</v>
      </c>
      <c r="F23" s="105"/>
      <c r="G23" s="106"/>
    </row>
    <row r="24" spans="1:7" s="10" customFormat="1" ht="19.5" customHeight="1">
      <c r="A24" s="76" t="s">
        <v>20</v>
      </c>
      <c r="B24" s="63" t="s">
        <v>134</v>
      </c>
      <c r="C24" s="55"/>
      <c r="D24" s="104"/>
      <c r="E24" s="104">
        <v>19965.45278</v>
      </c>
      <c r="F24" s="105"/>
      <c r="G24" s="106"/>
    </row>
    <row r="25" spans="1:7" s="8" customFormat="1" ht="19.5" customHeight="1" hidden="1">
      <c r="A25" s="76" t="s">
        <v>20</v>
      </c>
      <c r="B25" s="63" t="s">
        <v>135</v>
      </c>
      <c r="C25" s="55"/>
      <c r="D25" s="104"/>
      <c r="E25" s="104"/>
      <c r="F25" s="105"/>
      <c r="G25" s="106"/>
    </row>
    <row r="26" spans="1:7" s="8" customFormat="1" ht="19.5" customHeight="1" hidden="1">
      <c r="A26" s="76" t="s">
        <v>20</v>
      </c>
      <c r="B26" s="63" t="s">
        <v>218</v>
      </c>
      <c r="C26" s="55"/>
      <c r="D26" s="104"/>
      <c r="E26" s="104"/>
      <c r="F26" s="105"/>
      <c r="G26" s="105"/>
    </row>
    <row r="27" spans="1:7" s="8" customFormat="1" ht="58.5" customHeight="1" hidden="1">
      <c r="A27" s="80">
        <v>2</v>
      </c>
      <c r="B27" s="64" t="s">
        <v>71</v>
      </c>
      <c r="C27" s="55"/>
      <c r="D27" s="104"/>
      <c r="E27" s="104"/>
      <c r="F27" s="105">
        <f>E27-D27</f>
        <v>0</v>
      </c>
      <c r="G27" s="105">
        <f>E27/1%</f>
        <v>0</v>
      </c>
    </row>
    <row r="28" spans="1:7" s="8" customFormat="1" ht="19.5" customHeight="1" hidden="1">
      <c r="A28" s="76">
        <v>3</v>
      </c>
      <c r="B28" s="63" t="s">
        <v>155</v>
      </c>
      <c r="C28" s="55"/>
      <c r="D28" s="104"/>
      <c r="E28" s="104"/>
      <c r="F28" s="105">
        <f>E28-D28</f>
        <v>0</v>
      </c>
      <c r="G28" s="105">
        <f>E28/1%</f>
        <v>0</v>
      </c>
    </row>
    <row r="29" spans="1:7" s="67" customFormat="1" ht="19.5" customHeight="1">
      <c r="A29" s="81" t="s">
        <v>27</v>
      </c>
      <c r="B29" s="65" t="s">
        <v>35</v>
      </c>
      <c r="C29" s="66"/>
      <c r="D29" s="58">
        <f>SUM(D30:D42)</f>
        <v>226834</v>
      </c>
      <c r="E29" s="58">
        <f>SUM(E30:E42)</f>
        <v>267561.48126400006</v>
      </c>
      <c r="F29" s="58">
        <f>SUM(F30:F42)</f>
        <v>40727.48126399999</v>
      </c>
      <c r="G29" s="103">
        <f>E29/D29</f>
        <v>1.179547516086654</v>
      </c>
    </row>
    <row r="30" spans="1:7" s="10" customFormat="1" ht="19.5" customHeight="1">
      <c r="A30" s="76" t="s">
        <v>20</v>
      </c>
      <c r="B30" s="53" t="s">
        <v>151</v>
      </c>
      <c r="C30" s="55"/>
      <c r="D30" s="104">
        <f>187513-22511</f>
        <v>165002</v>
      </c>
      <c r="E30" s="104">
        <v>165438.64656</v>
      </c>
      <c r="F30" s="105">
        <f>E30-D30</f>
        <v>436.64655999999377</v>
      </c>
      <c r="G30" s="106">
        <f>E30/D30</f>
        <v>1.0026463107113852</v>
      </c>
    </row>
    <row r="31" spans="1:7" s="10" customFormat="1" ht="19.5" customHeight="1" hidden="1">
      <c r="A31" s="76" t="s">
        <v>20</v>
      </c>
      <c r="B31" s="53" t="s">
        <v>159</v>
      </c>
      <c r="C31" s="55"/>
      <c r="D31" s="104"/>
      <c r="E31" s="104"/>
      <c r="F31" s="105"/>
      <c r="G31" s="105"/>
    </row>
    <row r="32" spans="1:7" s="10" customFormat="1" ht="19.5" customHeight="1">
      <c r="A32" s="76" t="s">
        <v>20</v>
      </c>
      <c r="B32" s="63" t="s">
        <v>126</v>
      </c>
      <c r="C32" s="55"/>
      <c r="D32" s="104">
        <v>574</v>
      </c>
      <c r="E32" s="104">
        <v>2366.834</v>
      </c>
      <c r="F32" s="105">
        <f>E32-D32</f>
        <v>1792.8339999999998</v>
      </c>
      <c r="G32" s="106">
        <f>E32/D32</f>
        <v>4.123404181184669</v>
      </c>
    </row>
    <row r="33" spans="1:7" s="10" customFormat="1" ht="19.5" customHeight="1">
      <c r="A33" s="76" t="s">
        <v>20</v>
      </c>
      <c r="B33" s="63" t="s">
        <v>127</v>
      </c>
      <c r="C33" s="55"/>
      <c r="D33" s="104">
        <v>570</v>
      </c>
      <c r="E33" s="104">
        <v>1065.6321</v>
      </c>
      <c r="F33" s="105">
        <f>E33-D33</f>
        <v>495.63210000000004</v>
      </c>
      <c r="G33" s="106">
        <f>E33/D33</f>
        <v>1.8695300000000001</v>
      </c>
    </row>
    <row r="34" spans="1:7" s="10" customFormat="1" ht="19.5" customHeight="1">
      <c r="A34" s="76" t="s">
        <v>20</v>
      </c>
      <c r="B34" s="63" t="s">
        <v>128</v>
      </c>
      <c r="C34" s="55"/>
      <c r="D34" s="104">
        <v>2746</v>
      </c>
      <c r="E34" s="104">
        <v>6310.980504</v>
      </c>
      <c r="F34" s="105">
        <f>E34-D34</f>
        <v>3564.980504</v>
      </c>
      <c r="G34" s="106">
        <f>E34/D34</f>
        <v>2.298244903131828</v>
      </c>
    </row>
    <row r="35" spans="1:7" s="10" customFormat="1" ht="19.5" customHeight="1">
      <c r="A35" s="76" t="s">
        <v>20</v>
      </c>
      <c r="B35" s="63" t="s">
        <v>129</v>
      </c>
      <c r="C35" s="55"/>
      <c r="D35" s="104">
        <v>742</v>
      </c>
      <c r="E35" s="104">
        <v>991.5767</v>
      </c>
      <c r="F35" s="105">
        <f>E35-D35</f>
        <v>249.57669999999996</v>
      </c>
      <c r="G35" s="106">
        <f>E35/D35</f>
        <v>1.3363567385444743</v>
      </c>
    </row>
    <row r="36" spans="1:7" s="10" customFormat="1" ht="18" customHeight="1">
      <c r="A36" s="76" t="s">
        <v>20</v>
      </c>
      <c r="B36" s="63" t="s">
        <v>130</v>
      </c>
      <c r="C36" s="55"/>
      <c r="D36" s="104">
        <v>1131</v>
      </c>
      <c r="E36" s="104">
        <v>1074.3078</v>
      </c>
      <c r="F36" s="105">
        <f>E36-D36</f>
        <v>-56.69219999999996</v>
      </c>
      <c r="G36" s="106">
        <f>E36/D36</f>
        <v>0.9498742705570292</v>
      </c>
    </row>
    <row r="37" spans="1:7" s="10" customFormat="1" ht="19.5" customHeight="1" hidden="1">
      <c r="A37" s="76" t="s">
        <v>20</v>
      </c>
      <c r="B37" s="63" t="s">
        <v>131</v>
      </c>
      <c r="C37" s="55"/>
      <c r="D37" s="104"/>
      <c r="E37" s="104"/>
      <c r="F37" s="105"/>
      <c r="G37" s="105"/>
    </row>
    <row r="38" spans="1:7" s="10" customFormat="1" ht="19.5" customHeight="1">
      <c r="A38" s="76" t="s">
        <v>20</v>
      </c>
      <c r="B38" s="63" t="s">
        <v>132</v>
      </c>
      <c r="C38" s="55"/>
      <c r="D38" s="104">
        <v>2115</v>
      </c>
      <c r="E38" s="104">
        <v>4096.498097</v>
      </c>
      <c r="F38" s="105">
        <f>E38-D38</f>
        <v>1981.4980969999997</v>
      </c>
      <c r="G38" s="106">
        <f>E38/D38</f>
        <v>1.93687853286052</v>
      </c>
    </row>
    <row r="39" spans="1:7" s="8" customFormat="1" ht="19.5" customHeight="1">
      <c r="A39" s="76" t="s">
        <v>20</v>
      </c>
      <c r="B39" s="63" t="s">
        <v>133</v>
      </c>
      <c r="C39" s="55"/>
      <c r="D39" s="104">
        <f>28641-2115-23577</f>
        <v>2949</v>
      </c>
      <c r="E39" s="104">
        <v>9866.738</v>
      </c>
      <c r="F39" s="105">
        <f>E39-D39</f>
        <v>6917.737999999999</v>
      </c>
      <c r="G39" s="106">
        <f>E39/D39</f>
        <v>3.3457911156324176</v>
      </c>
    </row>
    <row r="40" spans="1:7" s="10" customFormat="1" ht="19.5" customHeight="1">
      <c r="A40" s="76" t="s">
        <v>20</v>
      </c>
      <c r="B40" s="63" t="s">
        <v>134</v>
      </c>
      <c r="C40" s="55"/>
      <c r="D40" s="104">
        <v>24764</v>
      </c>
      <c r="E40" s="104">
        <v>39631.994467</v>
      </c>
      <c r="F40" s="105">
        <f>E40-D40</f>
        <v>14867.994466999997</v>
      </c>
      <c r="G40" s="106">
        <f>E40/D40</f>
        <v>1.6003874360765626</v>
      </c>
    </row>
    <row r="41" spans="1:7" s="8" customFormat="1" ht="19.5" customHeight="1">
      <c r="A41" s="76" t="s">
        <v>20</v>
      </c>
      <c r="B41" s="63" t="s">
        <v>135</v>
      </c>
      <c r="C41" s="55"/>
      <c r="D41" s="104">
        <v>25446</v>
      </c>
      <c r="E41" s="104">
        <v>33379.775969</v>
      </c>
      <c r="F41" s="105">
        <f>E41-D41</f>
        <v>7933.775969000002</v>
      </c>
      <c r="G41" s="106">
        <f>E41/D41</f>
        <v>1.3117887278550657</v>
      </c>
    </row>
    <row r="42" spans="1:7" s="8" customFormat="1" ht="19.5" customHeight="1">
      <c r="A42" s="76" t="s">
        <v>20</v>
      </c>
      <c r="B42" s="63" t="s">
        <v>136</v>
      </c>
      <c r="C42" s="55"/>
      <c r="D42" s="104">
        <v>795</v>
      </c>
      <c r="E42" s="104">
        <v>3338.4970670000002</v>
      </c>
      <c r="F42" s="105">
        <f>E42-D42</f>
        <v>2543.4970670000002</v>
      </c>
      <c r="G42" s="106">
        <f>E42/D42</f>
        <v>4.199367379874214</v>
      </c>
    </row>
    <row r="43" spans="1:7" s="8" customFormat="1" ht="18" hidden="1">
      <c r="A43" s="75"/>
      <c r="B43" s="52" t="s">
        <v>153</v>
      </c>
      <c r="C43" s="55"/>
      <c r="D43" s="104"/>
      <c r="E43" s="104"/>
      <c r="F43" s="105"/>
      <c r="G43" s="105"/>
    </row>
    <row r="44" spans="1:7" s="8" customFormat="1" ht="18" hidden="1">
      <c r="A44" s="75"/>
      <c r="B44" s="52" t="s">
        <v>154</v>
      </c>
      <c r="C44" s="55"/>
      <c r="D44" s="104"/>
      <c r="E44" s="104"/>
      <c r="F44" s="105"/>
      <c r="G44" s="105"/>
    </row>
    <row r="45" spans="1:7" s="11" customFormat="1" ht="19.5" customHeight="1">
      <c r="A45" s="75" t="s">
        <v>249</v>
      </c>
      <c r="B45" s="52" t="s">
        <v>37</v>
      </c>
      <c r="C45" s="54"/>
      <c r="D45" s="107">
        <v>3326</v>
      </c>
      <c r="E45" s="107"/>
      <c r="F45" s="108"/>
      <c r="G45" s="109"/>
    </row>
    <row r="46" spans="1:7" s="11" customFormat="1" ht="19.5" customHeight="1">
      <c r="A46" s="75" t="s">
        <v>29</v>
      </c>
      <c r="B46" s="52" t="s">
        <v>83</v>
      </c>
      <c r="C46" s="54"/>
      <c r="D46" s="107">
        <v>4042</v>
      </c>
      <c r="E46" s="107"/>
      <c r="F46" s="108"/>
      <c r="G46" s="109"/>
    </row>
    <row r="47" spans="1:7" s="11" customFormat="1" ht="19.5" customHeight="1">
      <c r="A47" s="75" t="s">
        <v>31</v>
      </c>
      <c r="B47" s="52" t="s">
        <v>185</v>
      </c>
      <c r="C47" s="54"/>
      <c r="D47" s="107"/>
      <c r="E47" s="107"/>
      <c r="F47" s="107"/>
      <c r="G47" s="109"/>
    </row>
    <row r="48" spans="1:7" s="11" customFormat="1" ht="19.5" customHeight="1">
      <c r="A48" s="75" t="s">
        <v>55</v>
      </c>
      <c r="B48" s="52" t="s">
        <v>101</v>
      </c>
      <c r="C48" s="54"/>
      <c r="D48" s="107"/>
      <c r="E48" s="107">
        <v>61073.166968000005</v>
      </c>
      <c r="F48" s="107">
        <f>E48-D48</f>
        <v>61073.166968000005</v>
      </c>
      <c r="G48" s="109"/>
    </row>
    <row r="49" spans="1:7" ht="18">
      <c r="A49" s="68"/>
      <c r="B49" s="68"/>
      <c r="C49" s="68"/>
      <c r="D49" s="212"/>
      <c r="E49" s="212"/>
      <c r="F49" s="213"/>
      <c r="G49" s="100"/>
    </row>
    <row r="50" spans="1:7" ht="15.75" customHeight="1">
      <c r="A50" s="40"/>
      <c r="B50" s="40"/>
      <c r="C50" s="40"/>
      <c r="D50" s="89"/>
      <c r="E50" s="89"/>
      <c r="F50" s="101"/>
      <c r="G50" s="101"/>
    </row>
    <row r="51" spans="1:7" ht="15.75" customHeight="1">
      <c r="A51" s="40"/>
      <c r="B51" s="40"/>
      <c r="C51" s="40"/>
      <c r="D51" s="89"/>
      <c r="E51" s="89"/>
      <c r="F51" s="101"/>
      <c r="G51" s="101"/>
    </row>
    <row r="52" spans="1:7" ht="15.75" customHeight="1">
      <c r="A52" s="40"/>
      <c r="B52" s="40"/>
      <c r="C52" s="40"/>
      <c r="D52" s="89"/>
      <c r="E52" s="89"/>
      <c r="F52" s="101"/>
      <c r="G52" s="101"/>
    </row>
    <row r="53" spans="1:7" ht="15.75" customHeight="1">
      <c r="A53" s="40"/>
      <c r="B53" s="40"/>
      <c r="C53" s="40"/>
      <c r="D53" s="89"/>
      <c r="E53" s="89"/>
      <c r="F53" s="101"/>
      <c r="G53" s="101"/>
    </row>
    <row r="54" spans="1:7" ht="15.75" customHeight="1">
      <c r="A54" s="40"/>
      <c r="B54" s="40"/>
      <c r="C54" s="40"/>
      <c r="D54" s="89"/>
      <c r="E54" s="89"/>
      <c r="F54" s="101"/>
      <c r="G54" s="101"/>
    </row>
    <row r="55" spans="1:7" ht="15.75" customHeight="1">
      <c r="A55" s="40"/>
      <c r="B55" s="40"/>
      <c r="C55" s="40"/>
      <c r="D55" s="89"/>
      <c r="E55" s="89"/>
      <c r="F55" s="101"/>
      <c r="G55" s="101"/>
    </row>
    <row r="56" spans="1:7" ht="15.75" customHeight="1">
      <c r="A56" s="40"/>
      <c r="B56" s="40"/>
      <c r="C56" s="40"/>
      <c r="D56" s="89"/>
      <c r="E56" s="89"/>
      <c r="F56" s="101"/>
      <c r="G56" s="101"/>
    </row>
    <row r="57" spans="1:7" ht="15.75" customHeight="1">
      <c r="A57" s="40"/>
      <c r="B57" s="40"/>
      <c r="C57" s="40"/>
      <c r="D57" s="89"/>
      <c r="E57" s="89"/>
      <c r="F57" s="101"/>
      <c r="G57" s="101"/>
    </row>
    <row r="58" spans="1:7" ht="15.75" customHeight="1">
      <c r="A58" s="40"/>
      <c r="B58" s="40"/>
      <c r="C58" s="40"/>
      <c r="D58" s="89"/>
      <c r="E58" s="89"/>
      <c r="F58" s="101"/>
      <c r="G58" s="101"/>
    </row>
    <row r="59" spans="1:7" ht="15.75" customHeight="1">
      <c r="A59" s="40"/>
      <c r="B59" s="40"/>
      <c r="C59" s="40"/>
      <c r="D59" s="89"/>
      <c r="E59" s="89"/>
      <c r="F59" s="101"/>
      <c r="G59" s="101"/>
    </row>
    <row r="60" spans="1:7" ht="15.75" customHeight="1">
      <c r="A60" s="40"/>
      <c r="B60" s="40"/>
      <c r="C60" s="40"/>
      <c r="D60" s="89"/>
      <c r="E60" s="89"/>
      <c r="F60" s="101"/>
      <c r="G60" s="101"/>
    </row>
    <row r="61" spans="1:7" ht="15.75" customHeight="1">
      <c r="A61" s="40"/>
      <c r="B61" s="40"/>
      <c r="C61" s="40"/>
      <c r="D61" s="89"/>
      <c r="E61" s="89"/>
      <c r="F61" s="101"/>
      <c r="G61" s="101"/>
    </row>
    <row r="62" spans="1:7" ht="15.75" customHeight="1">
      <c r="A62" s="40"/>
      <c r="B62" s="40"/>
      <c r="C62" s="40"/>
      <c r="D62" s="89"/>
      <c r="E62" s="89"/>
      <c r="F62" s="101"/>
      <c r="G62" s="101"/>
    </row>
    <row r="63" spans="1:7" ht="15.75" customHeight="1">
      <c r="A63" s="40"/>
      <c r="B63" s="40"/>
      <c r="C63" s="40"/>
      <c r="D63" s="89"/>
      <c r="E63" s="89"/>
      <c r="F63" s="101"/>
      <c r="G63" s="101"/>
    </row>
    <row r="64" spans="1:7" ht="15.75" customHeight="1">
      <c r="A64" s="40"/>
      <c r="B64" s="40"/>
      <c r="C64" s="40"/>
      <c r="D64" s="89"/>
      <c r="E64" s="89"/>
      <c r="F64" s="101"/>
      <c r="G64" s="101"/>
    </row>
    <row r="65" spans="1:7" ht="15.75" customHeight="1">
      <c r="A65" s="40"/>
      <c r="B65" s="40"/>
      <c r="C65" s="40"/>
      <c r="D65" s="89"/>
      <c r="E65" s="89"/>
      <c r="F65" s="101"/>
      <c r="G65" s="101"/>
    </row>
    <row r="66" spans="1:7" ht="15.75" customHeight="1">
      <c r="A66" s="40"/>
      <c r="B66" s="40"/>
      <c r="C66" s="40"/>
      <c r="D66" s="89"/>
      <c r="E66" s="89"/>
      <c r="F66" s="101"/>
      <c r="G66" s="101"/>
    </row>
    <row r="67" spans="1:7" ht="15.75" customHeight="1">
      <c r="A67" s="40"/>
      <c r="B67" s="40"/>
      <c r="C67" s="40"/>
      <c r="D67" s="89"/>
      <c r="E67" s="89"/>
      <c r="F67" s="101"/>
      <c r="G67" s="101"/>
    </row>
    <row r="68" spans="1:7" ht="15.75" customHeight="1">
      <c r="A68" s="40"/>
      <c r="B68" s="40"/>
      <c r="C68" s="40"/>
      <c r="D68" s="89"/>
      <c r="E68" s="89"/>
      <c r="F68" s="101"/>
      <c r="G68" s="101"/>
    </row>
    <row r="69" spans="1:7" ht="15.75" customHeight="1">
      <c r="A69" s="40"/>
      <c r="B69" s="40"/>
      <c r="C69" s="40"/>
      <c r="D69" s="89"/>
      <c r="E69" s="89"/>
      <c r="F69" s="101"/>
      <c r="G69" s="101"/>
    </row>
    <row r="70" spans="1:7" ht="15.75" customHeight="1">
      <c r="A70" s="40"/>
      <c r="B70" s="40"/>
      <c r="C70" s="40"/>
      <c r="D70" s="89"/>
      <c r="E70" s="89"/>
      <c r="F70" s="101"/>
      <c r="G70" s="101"/>
    </row>
    <row r="71" spans="1:7" ht="15.75" customHeight="1">
      <c r="A71" s="40"/>
      <c r="B71" s="40"/>
      <c r="C71" s="40"/>
      <c r="D71" s="89"/>
      <c r="E71" s="89"/>
      <c r="F71" s="101"/>
      <c r="G71" s="101"/>
    </row>
  </sheetData>
  <sheetProtection/>
  <mergeCells count="9">
    <mergeCell ref="I3:L3"/>
    <mergeCell ref="A2:G2"/>
    <mergeCell ref="A3:G3"/>
    <mergeCell ref="E4:G4"/>
    <mergeCell ref="D5:D7"/>
    <mergeCell ref="E5:E7"/>
    <mergeCell ref="F5:G5"/>
    <mergeCell ref="G6:G7"/>
    <mergeCell ref="F6:F7"/>
  </mergeCells>
  <printOptions horizontalCentered="1"/>
  <pageMargins left="0.31496062992125984" right="0.2755905511811024" top="0.4724409448818898" bottom="0.35433070866141736" header="0.5511811023622047" footer="0.2362204724409449"/>
  <pageSetup fitToHeight="5" fitToWidth="1" horizontalDpi="600" verticalDpi="600" orientation="landscape" paperSize="9" r:id="rId1"/>
  <headerFooter alignWithMargins="0">
    <oddFooter>&amp;C&amp;".VnTime,Italic"&amp;8
</oddFooter>
  </headerFooter>
</worksheet>
</file>

<file path=xl/worksheets/sheet5.xml><?xml version="1.0" encoding="utf-8"?>
<worksheet xmlns="http://schemas.openxmlformats.org/spreadsheetml/2006/main" xmlns:r="http://schemas.openxmlformats.org/officeDocument/2006/relationships">
  <sheetPr>
    <tabColor rgb="FFFF0000"/>
  </sheetPr>
  <dimension ref="A1:X140"/>
  <sheetViews>
    <sheetView zoomScalePageLayoutView="0" workbookViewId="0" topLeftCell="A1">
      <selection activeCell="A3" sqref="A3:W3"/>
    </sheetView>
  </sheetViews>
  <sheetFormatPr defaultColWidth="9" defaultRowHeight="15"/>
  <cols>
    <col min="1" max="1" width="3.5" style="299" customWidth="1"/>
    <col min="2" max="2" width="25.19921875" style="300" customWidth="1"/>
    <col min="3" max="3" width="8" style="130" bestFit="1" customWidth="1"/>
    <col min="4" max="5" width="7.19921875" style="130" customWidth="1"/>
    <col min="6" max="7" width="5.5" style="130" customWidth="1"/>
    <col min="8" max="8" width="7.19921875" style="130" customWidth="1"/>
    <col min="9" max="9" width="7.19921875" style="130" hidden="1" customWidth="1"/>
    <col min="10" max="12" width="7.19921875" style="130" customWidth="1"/>
    <col min="13" max="13" width="5.8984375" style="130" customWidth="1"/>
    <col min="14" max="14" width="5.09765625" style="130" customWidth="1"/>
    <col min="15" max="15" width="6" style="130" customWidth="1"/>
    <col min="16" max="16" width="7.19921875" style="130" hidden="1" customWidth="1"/>
    <col min="17" max="17" width="5.59765625" style="301" customWidth="1"/>
    <col min="18" max="18" width="7.19921875" style="301" customWidth="1"/>
    <col min="19" max="19" width="5.3984375" style="301" customWidth="1"/>
    <col min="20" max="20" width="5.3984375" style="126" customWidth="1"/>
    <col min="21" max="21" width="5.59765625" style="126" customWidth="1"/>
    <col min="22" max="22" width="5.3984375" style="126" customWidth="1"/>
    <col min="23" max="23" width="7.19921875" style="126" hidden="1" customWidth="1"/>
    <col min="24" max="24" width="10.69921875" style="126" bestFit="1" customWidth="1"/>
    <col min="25" max="16384" width="9" style="126" customWidth="1"/>
  </cols>
  <sheetData>
    <row r="1" spans="1:23" s="282" customFormat="1" ht="16.5">
      <c r="A1" s="279"/>
      <c r="B1" s="280"/>
      <c r="C1" s="281"/>
      <c r="D1" s="281"/>
      <c r="E1" s="281"/>
      <c r="F1" s="281"/>
      <c r="G1" s="281"/>
      <c r="H1" s="281"/>
      <c r="I1" s="281"/>
      <c r="J1" s="281"/>
      <c r="K1" s="281"/>
      <c r="L1" s="281"/>
      <c r="M1" s="281"/>
      <c r="N1" s="281"/>
      <c r="O1" s="281"/>
      <c r="P1" s="363" t="s">
        <v>337</v>
      </c>
      <c r="Q1" s="363"/>
      <c r="R1" s="363"/>
      <c r="S1" s="363"/>
      <c r="T1" s="363"/>
      <c r="U1" s="363"/>
      <c r="V1" s="363"/>
      <c r="W1" s="363"/>
    </row>
    <row r="2" spans="1:23" s="282" customFormat="1" ht="16.5">
      <c r="A2" s="368" t="s">
        <v>340</v>
      </c>
      <c r="B2" s="368"/>
      <c r="C2" s="368"/>
      <c r="D2" s="368"/>
      <c r="E2" s="368"/>
      <c r="F2" s="368"/>
      <c r="G2" s="368"/>
      <c r="H2" s="368"/>
      <c r="I2" s="368"/>
      <c r="J2" s="368"/>
      <c r="K2" s="368"/>
      <c r="L2" s="368"/>
      <c r="M2" s="368"/>
      <c r="N2" s="368"/>
      <c r="O2" s="368"/>
      <c r="P2" s="368"/>
      <c r="Q2" s="368"/>
      <c r="R2" s="368"/>
      <c r="S2" s="368"/>
      <c r="T2" s="368"/>
      <c r="U2" s="368"/>
      <c r="V2" s="368"/>
      <c r="W2" s="368"/>
    </row>
    <row r="3" spans="1:23" s="282" customFormat="1" ht="16.5">
      <c r="A3" s="369" t="s">
        <v>331</v>
      </c>
      <c r="B3" s="369"/>
      <c r="C3" s="369"/>
      <c r="D3" s="369"/>
      <c r="E3" s="369"/>
      <c r="F3" s="369"/>
      <c r="G3" s="369"/>
      <c r="H3" s="369"/>
      <c r="I3" s="369"/>
      <c r="J3" s="369"/>
      <c r="K3" s="369"/>
      <c r="L3" s="369"/>
      <c r="M3" s="369"/>
      <c r="N3" s="369"/>
      <c r="O3" s="369"/>
      <c r="P3" s="369"/>
      <c r="Q3" s="369"/>
      <c r="R3" s="369"/>
      <c r="S3" s="369"/>
      <c r="T3" s="369"/>
      <c r="U3" s="369"/>
      <c r="V3" s="369"/>
      <c r="W3" s="369"/>
    </row>
    <row r="4" spans="1:23" ht="15">
      <c r="A4" s="128"/>
      <c r="B4" s="129"/>
      <c r="M4" s="283"/>
      <c r="N4" s="283"/>
      <c r="O4" s="283"/>
      <c r="P4" s="283"/>
      <c r="Q4" s="284"/>
      <c r="R4" s="323" t="s">
        <v>250</v>
      </c>
      <c r="S4" s="323"/>
      <c r="T4" s="284"/>
      <c r="U4" s="284"/>
      <c r="V4" s="284"/>
      <c r="W4" s="285"/>
    </row>
    <row r="5" spans="1:23" s="127" customFormat="1" ht="12.75">
      <c r="A5" s="370" t="s">
        <v>167</v>
      </c>
      <c r="B5" s="376" t="s">
        <v>39</v>
      </c>
      <c r="C5" s="380" t="s">
        <v>160</v>
      </c>
      <c r="D5" s="381"/>
      <c r="E5" s="381"/>
      <c r="F5" s="381"/>
      <c r="G5" s="381"/>
      <c r="H5" s="381"/>
      <c r="I5" s="382"/>
      <c r="J5" s="380" t="s">
        <v>68</v>
      </c>
      <c r="K5" s="381"/>
      <c r="L5" s="381"/>
      <c r="M5" s="381"/>
      <c r="N5" s="381"/>
      <c r="O5" s="381"/>
      <c r="P5" s="382"/>
      <c r="Q5" s="367" t="s">
        <v>96</v>
      </c>
      <c r="R5" s="367"/>
      <c r="S5" s="367"/>
      <c r="T5" s="367"/>
      <c r="U5" s="367"/>
      <c r="V5" s="367"/>
      <c r="W5" s="367"/>
    </row>
    <row r="6" spans="1:23" s="127" customFormat="1" ht="24.75" customHeight="1">
      <c r="A6" s="371"/>
      <c r="B6" s="377"/>
      <c r="C6" s="365" t="s">
        <v>87</v>
      </c>
      <c r="D6" s="365" t="s">
        <v>220</v>
      </c>
      <c r="E6" s="365" t="s">
        <v>221</v>
      </c>
      <c r="F6" s="373" t="s">
        <v>137</v>
      </c>
      <c r="G6" s="374"/>
      <c r="H6" s="375"/>
      <c r="I6" s="365" t="s">
        <v>99</v>
      </c>
      <c r="J6" s="365" t="s">
        <v>87</v>
      </c>
      <c r="K6" s="365" t="s">
        <v>220</v>
      </c>
      <c r="L6" s="365" t="s">
        <v>221</v>
      </c>
      <c r="M6" s="373" t="s">
        <v>137</v>
      </c>
      <c r="N6" s="374"/>
      <c r="O6" s="375"/>
      <c r="P6" s="365" t="s">
        <v>99</v>
      </c>
      <c r="Q6" s="364" t="s">
        <v>87</v>
      </c>
      <c r="R6" s="364" t="s">
        <v>220</v>
      </c>
      <c r="S6" s="364" t="s">
        <v>221</v>
      </c>
      <c r="T6" s="364" t="s">
        <v>137</v>
      </c>
      <c r="U6" s="364"/>
      <c r="V6" s="364"/>
      <c r="W6" s="379" t="s">
        <v>99</v>
      </c>
    </row>
    <row r="7" spans="1:23" s="127" customFormat="1" ht="110.25" customHeight="1">
      <c r="A7" s="372"/>
      <c r="B7" s="378"/>
      <c r="C7" s="366"/>
      <c r="D7" s="366"/>
      <c r="E7" s="366"/>
      <c r="F7" s="305" t="s">
        <v>87</v>
      </c>
      <c r="G7" s="305" t="s">
        <v>32</v>
      </c>
      <c r="H7" s="305" t="s">
        <v>35</v>
      </c>
      <c r="I7" s="366"/>
      <c r="J7" s="366"/>
      <c r="K7" s="366"/>
      <c r="L7" s="366"/>
      <c r="M7" s="305" t="s">
        <v>87</v>
      </c>
      <c r="N7" s="305" t="s">
        <v>32</v>
      </c>
      <c r="O7" s="305" t="s">
        <v>35</v>
      </c>
      <c r="P7" s="366"/>
      <c r="Q7" s="364"/>
      <c r="R7" s="364"/>
      <c r="S7" s="364"/>
      <c r="T7" s="304" t="s">
        <v>87</v>
      </c>
      <c r="U7" s="304" t="s">
        <v>32</v>
      </c>
      <c r="V7" s="304" t="s">
        <v>35</v>
      </c>
      <c r="W7" s="379"/>
    </row>
    <row r="8" spans="1:23" s="127" customFormat="1" ht="12.75">
      <c r="A8" s="215"/>
      <c r="B8" s="306" t="s">
        <v>38</v>
      </c>
      <c r="C8" s="287">
        <f aca="true" t="shared" si="0" ref="C8:P8">C9+C127+C140</f>
        <v>487000.318375</v>
      </c>
      <c r="D8" s="287">
        <f t="shared" si="0"/>
        <v>127917.90974</v>
      </c>
      <c r="E8" s="287">
        <f t="shared" si="0"/>
        <v>356982.408635</v>
      </c>
      <c r="F8" s="287">
        <f t="shared" si="0"/>
        <v>2100</v>
      </c>
      <c r="G8" s="287">
        <f t="shared" si="0"/>
        <v>0</v>
      </c>
      <c r="H8" s="287">
        <f t="shared" si="0"/>
        <v>2100</v>
      </c>
      <c r="I8" s="287">
        <f t="shared" si="0"/>
        <v>0</v>
      </c>
      <c r="J8" s="287">
        <f t="shared" si="0"/>
        <v>481598.8116900001</v>
      </c>
      <c r="K8" s="287">
        <f t="shared" si="0"/>
        <v>123378.15573999999</v>
      </c>
      <c r="L8" s="287">
        <f t="shared" si="0"/>
        <v>356120.65595</v>
      </c>
      <c r="M8" s="287">
        <f t="shared" si="0"/>
        <v>2100</v>
      </c>
      <c r="N8" s="287">
        <f t="shared" si="0"/>
        <v>0</v>
      </c>
      <c r="O8" s="287">
        <f t="shared" si="0"/>
        <v>2100</v>
      </c>
      <c r="P8" s="321">
        <f t="shared" si="0"/>
        <v>0</v>
      </c>
      <c r="Q8" s="288">
        <f aca="true" t="shared" si="1" ref="Q8:T9">J8/C8</f>
        <v>0.988908617754043</v>
      </c>
      <c r="R8" s="288">
        <f t="shared" si="1"/>
        <v>0.9645104113315539</v>
      </c>
      <c r="S8" s="288">
        <f t="shared" si="1"/>
        <v>0.9975860079820317</v>
      </c>
      <c r="T8" s="288">
        <f t="shared" si="1"/>
        <v>1</v>
      </c>
      <c r="U8" s="288"/>
      <c r="V8" s="288">
        <f>O8/H8</f>
        <v>1</v>
      </c>
      <c r="W8" s="286"/>
    </row>
    <row r="9" spans="1:23" s="127" customFormat="1" ht="12.75">
      <c r="A9" s="215" t="s">
        <v>26</v>
      </c>
      <c r="B9" s="306" t="s">
        <v>324</v>
      </c>
      <c r="C9" s="287">
        <f>C10+C39+C89+C110</f>
        <v>355326.143689</v>
      </c>
      <c r="D9" s="287">
        <f aca="true" t="shared" si="2" ref="D9:O9">D10+D39+D89+D110</f>
        <v>86902.90974</v>
      </c>
      <c r="E9" s="287">
        <f t="shared" si="2"/>
        <v>268073.233949</v>
      </c>
      <c r="F9" s="287">
        <f t="shared" si="2"/>
        <v>350</v>
      </c>
      <c r="G9" s="287">
        <f t="shared" si="2"/>
        <v>0</v>
      </c>
      <c r="H9" s="287">
        <f t="shared" si="2"/>
        <v>350</v>
      </c>
      <c r="I9" s="287">
        <f t="shared" si="2"/>
        <v>0</v>
      </c>
      <c r="J9" s="287">
        <f t="shared" si="2"/>
        <v>349924.6370040001</v>
      </c>
      <c r="K9" s="287">
        <f t="shared" si="2"/>
        <v>82363.15573999999</v>
      </c>
      <c r="L9" s="287">
        <f t="shared" si="2"/>
        <v>267211.481264</v>
      </c>
      <c r="M9" s="287">
        <f t="shared" si="2"/>
        <v>350</v>
      </c>
      <c r="N9" s="287">
        <f t="shared" si="2"/>
        <v>0</v>
      </c>
      <c r="O9" s="287">
        <f t="shared" si="2"/>
        <v>350</v>
      </c>
      <c r="P9" s="287"/>
      <c r="Q9" s="288">
        <f t="shared" si="1"/>
        <v>0.9847984540936915</v>
      </c>
      <c r="R9" s="288">
        <f t="shared" si="1"/>
        <v>0.9477606214385427</v>
      </c>
      <c r="S9" s="288">
        <f t="shared" si="1"/>
        <v>0.9967853833360926</v>
      </c>
      <c r="T9" s="288">
        <f t="shared" si="1"/>
        <v>1</v>
      </c>
      <c r="U9" s="288"/>
      <c r="V9" s="288">
        <f>O9/H9</f>
        <v>1</v>
      </c>
      <c r="W9" s="287"/>
    </row>
    <row r="10" spans="1:24" s="127" customFormat="1" ht="39">
      <c r="A10" s="289">
        <v>1</v>
      </c>
      <c r="B10" s="318" t="s">
        <v>317</v>
      </c>
      <c r="C10" s="287">
        <f aca="true" t="shared" si="3" ref="C10:H10">SUM(C11:C38)</f>
        <v>169452.621322</v>
      </c>
      <c r="D10" s="287">
        <f t="shared" si="3"/>
        <v>68596.643</v>
      </c>
      <c r="E10" s="287">
        <f t="shared" si="3"/>
        <v>100505.97832199998</v>
      </c>
      <c r="F10" s="287">
        <f t="shared" si="3"/>
        <v>350</v>
      </c>
      <c r="G10" s="287">
        <f t="shared" si="3"/>
        <v>0</v>
      </c>
      <c r="H10" s="287">
        <f t="shared" si="3"/>
        <v>350</v>
      </c>
      <c r="I10" s="287"/>
      <c r="J10" s="287">
        <f aca="true" t="shared" si="4" ref="J10:O10">SUM(J11:J38)</f>
        <v>165985.636537</v>
      </c>
      <c r="K10" s="287">
        <f t="shared" si="4"/>
        <v>65896.643</v>
      </c>
      <c r="L10" s="287">
        <f t="shared" si="4"/>
        <v>99738.993537</v>
      </c>
      <c r="M10" s="287">
        <f t="shared" si="4"/>
        <v>350</v>
      </c>
      <c r="N10" s="287">
        <f t="shared" si="4"/>
        <v>0</v>
      </c>
      <c r="O10" s="287">
        <f t="shared" si="4"/>
        <v>350</v>
      </c>
      <c r="P10" s="287"/>
      <c r="Q10" s="288">
        <f aca="true" t="shared" si="5" ref="Q10:Q60">J10/C10</f>
        <v>0.9795400935202301</v>
      </c>
      <c r="R10" s="288">
        <f>K10/D10</f>
        <v>0.960639473275682</v>
      </c>
      <c r="S10" s="288">
        <f aca="true" t="shared" si="6" ref="S10:S60">L10/E10</f>
        <v>0.9923687645470927</v>
      </c>
      <c r="T10" s="288">
        <f>M10/F10</f>
        <v>1</v>
      </c>
      <c r="U10" s="288"/>
      <c r="V10" s="288">
        <f>O10/H10</f>
        <v>1</v>
      </c>
      <c r="W10" s="287"/>
      <c r="X10" s="131"/>
    </row>
    <row r="11" spans="1:24" ht="12.75">
      <c r="A11" s="290"/>
      <c r="B11" s="319" t="s">
        <v>229</v>
      </c>
      <c r="C11" s="291">
        <f>SUM(D11:F11)</f>
        <v>1234</v>
      </c>
      <c r="D11" s="291">
        <v>0</v>
      </c>
      <c r="E11" s="291">
        <v>1234</v>
      </c>
      <c r="F11" s="291">
        <v>0</v>
      </c>
      <c r="G11" s="291">
        <v>0</v>
      </c>
      <c r="H11" s="291">
        <v>0</v>
      </c>
      <c r="I11" s="291"/>
      <c r="J11" s="291">
        <f>K11+L11</f>
        <v>1214.849</v>
      </c>
      <c r="K11" s="291"/>
      <c r="L11" s="291">
        <v>1214.849</v>
      </c>
      <c r="M11" s="291"/>
      <c r="N11" s="291"/>
      <c r="O11" s="291"/>
      <c r="P11" s="291"/>
      <c r="Q11" s="292">
        <f t="shared" si="5"/>
        <v>0.9844805510534845</v>
      </c>
      <c r="R11" s="292"/>
      <c r="S11" s="292">
        <f t="shared" si="6"/>
        <v>0.9844805510534845</v>
      </c>
      <c r="T11" s="292"/>
      <c r="U11" s="292"/>
      <c r="V11" s="292"/>
      <c r="W11" s="291"/>
      <c r="X11" s="130"/>
    </row>
    <row r="12" spans="1:23" ht="12.75">
      <c r="A12" s="293"/>
      <c r="B12" s="319" t="s">
        <v>196</v>
      </c>
      <c r="C12" s="291">
        <f aca="true" t="shared" si="7" ref="C12:C38">SUM(D12:F12)</f>
        <v>4561.36</v>
      </c>
      <c r="D12" s="291">
        <v>0</v>
      </c>
      <c r="E12" s="291">
        <v>4561.36</v>
      </c>
      <c r="F12" s="291">
        <v>0</v>
      </c>
      <c r="G12" s="291">
        <v>0</v>
      </c>
      <c r="H12" s="291">
        <v>0</v>
      </c>
      <c r="I12" s="291"/>
      <c r="J12" s="291">
        <f aca="true" t="shared" si="8" ref="J12:J38">K12+L12</f>
        <v>4535.871</v>
      </c>
      <c r="K12" s="291"/>
      <c r="L12" s="291">
        <v>4535.871</v>
      </c>
      <c r="M12" s="291"/>
      <c r="N12" s="291"/>
      <c r="O12" s="291"/>
      <c r="P12" s="291"/>
      <c r="Q12" s="292">
        <f t="shared" si="5"/>
        <v>0.9944119736219024</v>
      </c>
      <c r="R12" s="292"/>
      <c r="S12" s="292">
        <f t="shared" si="6"/>
        <v>0.9944119736219024</v>
      </c>
      <c r="T12" s="292"/>
      <c r="U12" s="292"/>
      <c r="V12" s="292"/>
      <c r="W12" s="291"/>
    </row>
    <row r="13" spans="1:24" ht="12.75">
      <c r="A13" s="290"/>
      <c r="B13" s="319" t="s">
        <v>222</v>
      </c>
      <c r="C13" s="291">
        <f t="shared" si="7"/>
        <v>961.032</v>
      </c>
      <c r="D13" s="291">
        <v>0</v>
      </c>
      <c r="E13" s="291">
        <v>961.032</v>
      </c>
      <c r="F13" s="291">
        <v>0</v>
      </c>
      <c r="G13" s="291">
        <v>0</v>
      </c>
      <c r="H13" s="291">
        <v>0</v>
      </c>
      <c r="I13" s="291"/>
      <c r="J13" s="291">
        <f t="shared" si="8"/>
        <v>961.032</v>
      </c>
      <c r="K13" s="291"/>
      <c r="L13" s="291">
        <v>961.032</v>
      </c>
      <c r="M13" s="291"/>
      <c r="N13" s="291"/>
      <c r="O13" s="291"/>
      <c r="P13" s="291"/>
      <c r="Q13" s="292">
        <f t="shared" si="5"/>
        <v>1</v>
      </c>
      <c r="R13" s="292"/>
      <c r="S13" s="292">
        <f t="shared" si="6"/>
        <v>1</v>
      </c>
      <c r="T13" s="292"/>
      <c r="U13" s="292"/>
      <c r="V13" s="292"/>
      <c r="W13" s="291"/>
      <c r="X13" s="130"/>
    </row>
    <row r="14" spans="1:24" ht="12.75">
      <c r="A14" s="290"/>
      <c r="B14" s="319" t="s">
        <v>259</v>
      </c>
      <c r="C14" s="291">
        <f t="shared" si="7"/>
        <v>2103</v>
      </c>
      <c r="D14" s="291">
        <v>0</v>
      </c>
      <c r="E14" s="291">
        <v>2103</v>
      </c>
      <c r="F14" s="291">
        <v>0</v>
      </c>
      <c r="G14" s="291">
        <v>0</v>
      </c>
      <c r="H14" s="291">
        <v>0</v>
      </c>
      <c r="I14" s="291"/>
      <c r="J14" s="291">
        <f t="shared" si="8"/>
        <v>2041.507</v>
      </c>
      <c r="K14" s="291"/>
      <c r="L14" s="291">
        <v>2041.507</v>
      </c>
      <c r="M14" s="291"/>
      <c r="N14" s="291"/>
      <c r="O14" s="291"/>
      <c r="P14" s="291"/>
      <c r="Q14" s="292">
        <f t="shared" si="5"/>
        <v>0.9707593913456967</v>
      </c>
      <c r="R14" s="292"/>
      <c r="S14" s="292">
        <f t="shared" si="6"/>
        <v>0.9707593913456967</v>
      </c>
      <c r="T14" s="292"/>
      <c r="U14" s="292"/>
      <c r="V14" s="292"/>
      <c r="W14" s="291"/>
      <c r="X14" s="130"/>
    </row>
    <row r="15" spans="1:24" ht="12.75">
      <c r="A15" s="290"/>
      <c r="B15" s="319" t="s">
        <v>260</v>
      </c>
      <c r="C15" s="291">
        <f t="shared" si="7"/>
        <v>1961.228</v>
      </c>
      <c r="D15" s="291">
        <v>0</v>
      </c>
      <c r="E15" s="291">
        <v>1961.228</v>
      </c>
      <c r="F15" s="291">
        <v>0</v>
      </c>
      <c r="G15" s="291">
        <v>0</v>
      </c>
      <c r="H15" s="291">
        <v>0</v>
      </c>
      <c r="I15" s="291"/>
      <c r="J15" s="291">
        <f t="shared" si="8"/>
        <v>1944.728</v>
      </c>
      <c r="K15" s="291"/>
      <c r="L15" s="291">
        <v>1944.728</v>
      </c>
      <c r="M15" s="291"/>
      <c r="N15" s="291"/>
      <c r="O15" s="291"/>
      <c r="P15" s="291"/>
      <c r="Q15" s="292">
        <f t="shared" si="5"/>
        <v>0.9915869037154272</v>
      </c>
      <c r="R15" s="292"/>
      <c r="S15" s="292">
        <f t="shared" si="6"/>
        <v>0.9915869037154272</v>
      </c>
      <c r="T15" s="292"/>
      <c r="U15" s="292"/>
      <c r="V15" s="292"/>
      <c r="W15" s="291"/>
      <c r="X15" s="130"/>
    </row>
    <row r="16" spans="1:24" ht="12.75">
      <c r="A16" s="290"/>
      <c r="B16" s="319" t="s">
        <v>261</v>
      </c>
      <c r="C16" s="291">
        <f t="shared" si="7"/>
        <v>985</v>
      </c>
      <c r="D16" s="291">
        <v>0</v>
      </c>
      <c r="E16" s="291">
        <v>985</v>
      </c>
      <c r="F16" s="291">
        <v>0</v>
      </c>
      <c r="G16" s="291">
        <v>0</v>
      </c>
      <c r="H16" s="291">
        <v>0</v>
      </c>
      <c r="I16" s="291"/>
      <c r="J16" s="291">
        <f t="shared" si="8"/>
        <v>915.967</v>
      </c>
      <c r="K16" s="291"/>
      <c r="L16" s="291">
        <v>915.967</v>
      </c>
      <c r="M16" s="291"/>
      <c r="N16" s="291"/>
      <c r="O16" s="291"/>
      <c r="P16" s="291"/>
      <c r="Q16" s="292">
        <f t="shared" si="5"/>
        <v>0.9299157360406092</v>
      </c>
      <c r="R16" s="292"/>
      <c r="S16" s="292">
        <f t="shared" si="6"/>
        <v>0.9299157360406092</v>
      </c>
      <c r="T16" s="292"/>
      <c r="U16" s="292"/>
      <c r="V16" s="292"/>
      <c r="W16" s="291"/>
      <c r="X16" s="130"/>
    </row>
    <row r="17" spans="1:24" ht="12.75">
      <c r="A17" s="290"/>
      <c r="B17" s="319" t="s">
        <v>245</v>
      </c>
      <c r="C17" s="291">
        <f t="shared" si="7"/>
        <v>832.35</v>
      </c>
      <c r="D17" s="291">
        <v>0</v>
      </c>
      <c r="E17" s="291">
        <v>832.35</v>
      </c>
      <c r="F17" s="291">
        <v>0</v>
      </c>
      <c r="G17" s="291">
        <v>0</v>
      </c>
      <c r="H17" s="291">
        <v>0</v>
      </c>
      <c r="I17" s="291"/>
      <c r="J17" s="291">
        <f t="shared" si="8"/>
        <v>831.762</v>
      </c>
      <c r="K17" s="291"/>
      <c r="L17" s="291">
        <v>831.762</v>
      </c>
      <c r="M17" s="291"/>
      <c r="N17" s="291"/>
      <c r="O17" s="291"/>
      <c r="P17" s="291"/>
      <c r="Q17" s="292">
        <f t="shared" si="5"/>
        <v>0.9992935664083618</v>
      </c>
      <c r="R17" s="292"/>
      <c r="S17" s="292">
        <f t="shared" si="6"/>
        <v>0.9992935664083618</v>
      </c>
      <c r="T17" s="292"/>
      <c r="U17" s="292"/>
      <c r="V17" s="292"/>
      <c r="W17" s="291"/>
      <c r="X17" s="130"/>
    </row>
    <row r="18" spans="1:24" ht="12.75">
      <c r="A18" s="290"/>
      <c r="B18" s="319" t="s">
        <v>262</v>
      </c>
      <c r="C18" s="291">
        <f t="shared" si="7"/>
        <v>1708</v>
      </c>
      <c r="D18" s="291">
        <v>0</v>
      </c>
      <c r="E18" s="291">
        <v>1708</v>
      </c>
      <c r="F18" s="291">
        <v>0</v>
      </c>
      <c r="G18" s="291">
        <v>0</v>
      </c>
      <c r="H18" s="291">
        <v>0</v>
      </c>
      <c r="I18" s="291"/>
      <c r="J18" s="291">
        <f t="shared" si="8"/>
        <v>1662.36</v>
      </c>
      <c r="K18" s="291"/>
      <c r="L18" s="291">
        <v>1662.36</v>
      </c>
      <c r="M18" s="291"/>
      <c r="N18" s="291"/>
      <c r="O18" s="291"/>
      <c r="P18" s="291"/>
      <c r="Q18" s="292">
        <f t="shared" si="5"/>
        <v>0.9732786885245901</v>
      </c>
      <c r="R18" s="292"/>
      <c r="S18" s="292">
        <f t="shared" si="6"/>
        <v>0.9732786885245901</v>
      </c>
      <c r="T18" s="292"/>
      <c r="U18" s="292"/>
      <c r="V18" s="292"/>
      <c r="W18" s="291"/>
      <c r="X18" s="130"/>
    </row>
    <row r="19" spans="1:24" ht="12.75">
      <c r="A19" s="290"/>
      <c r="B19" s="319" t="s">
        <v>263</v>
      </c>
      <c r="C19" s="291">
        <f t="shared" si="7"/>
        <v>7738.409</v>
      </c>
      <c r="D19" s="291">
        <v>0</v>
      </c>
      <c r="E19" s="291">
        <v>7738.409</v>
      </c>
      <c r="F19" s="291">
        <v>0</v>
      </c>
      <c r="G19" s="291">
        <v>0</v>
      </c>
      <c r="H19" s="291">
        <v>0</v>
      </c>
      <c r="I19" s="291"/>
      <c r="J19" s="291">
        <f t="shared" si="8"/>
        <v>7728.779</v>
      </c>
      <c r="K19" s="291"/>
      <c r="L19" s="291">
        <v>7728.779</v>
      </c>
      <c r="M19" s="291"/>
      <c r="N19" s="291"/>
      <c r="O19" s="291"/>
      <c r="P19" s="291"/>
      <c r="Q19" s="292">
        <f t="shared" si="5"/>
        <v>0.9987555581515529</v>
      </c>
      <c r="R19" s="292"/>
      <c r="S19" s="292">
        <f t="shared" si="6"/>
        <v>0.9987555581515529</v>
      </c>
      <c r="T19" s="292"/>
      <c r="U19" s="292"/>
      <c r="V19" s="292"/>
      <c r="W19" s="291"/>
      <c r="X19" s="130"/>
    </row>
    <row r="20" spans="1:24" ht="12.75">
      <c r="A20" s="290"/>
      <c r="B20" s="319" t="s">
        <v>264</v>
      </c>
      <c r="C20" s="291">
        <f t="shared" si="7"/>
        <v>11853.977</v>
      </c>
      <c r="D20" s="291">
        <v>0</v>
      </c>
      <c r="E20" s="291">
        <v>11853.977</v>
      </c>
      <c r="F20" s="291">
        <v>0</v>
      </c>
      <c r="G20" s="291">
        <v>0</v>
      </c>
      <c r="H20" s="291">
        <v>0</v>
      </c>
      <c r="I20" s="291"/>
      <c r="J20" s="291">
        <f t="shared" si="8"/>
        <v>11847.777</v>
      </c>
      <c r="K20" s="291"/>
      <c r="L20" s="291">
        <v>11847.777</v>
      </c>
      <c r="M20" s="291"/>
      <c r="N20" s="291"/>
      <c r="O20" s="291"/>
      <c r="P20" s="291"/>
      <c r="Q20" s="292">
        <f t="shared" si="5"/>
        <v>0.9994769687844003</v>
      </c>
      <c r="R20" s="292"/>
      <c r="S20" s="292">
        <f t="shared" si="6"/>
        <v>0.9994769687844003</v>
      </c>
      <c r="T20" s="292"/>
      <c r="U20" s="292"/>
      <c r="V20" s="292"/>
      <c r="W20" s="291"/>
      <c r="X20" s="130"/>
    </row>
    <row r="21" spans="1:24" ht="12.75">
      <c r="A21" s="290"/>
      <c r="B21" s="319" t="s">
        <v>265</v>
      </c>
      <c r="C21" s="291">
        <f t="shared" si="7"/>
        <v>1094</v>
      </c>
      <c r="D21" s="291">
        <v>0</v>
      </c>
      <c r="E21" s="291">
        <v>1094</v>
      </c>
      <c r="F21" s="291">
        <v>0</v>
      </c>
      <c r="G21" s="291">
        <v>0</v>
      </c>
      <c r="H21" s="291">
        <v>0</v>
      </c>
      <c r="I21" s="291"/>
      <c r="J21" s="291">
        <f t="shared" si="8"/>
        <v>1130.683</v>
      </c>
      <c r="K21" s="291"/>
      <c r="L21" s="291">
        <v>1130.683</v>
      </c>
      <c r="M21" s="291"/>
      <c r="N21" s="291"/>
      <c r="O21" s="291"/>
      <c r="P21" s="291"/>
      <c r="Q21" s="292">
        <f t="shared" si="5"/>
        <v>1.0335310786106033</v>
      </c>
      <c r="R21" s="292"/>
      <c r="S21" s="292">
        <f t="shared" si="6"/>
        <v>1.0335310786106033</v>
      </c>
      <c r="T21" s="292"/>
      <c r="U21" s="292"/>
      <c r="V21" s="292"/>
      <c r="W21" s="291"/>
      <c r="X21" s="130"/>
    </row>
    <row r="22" spans="1:24" ht="12.75">
      <c r="A22" s="290"/>
      <c r="B22" s="319" t="s">
        <v>231</v>
      </c>
      <c r="C22" s="291">
        <f t="shared" si="7"/>
        <v>708</v>
      </c>
      <c r="D22" s="291">
        <v>0</v>
      </c>
      <c r="E22" s="291">
        <v>708</v>
      </c>
      <c r="F22" s="291">
        <v>0</v>
      </c>
      <c r="G22" s="291">
        <v>0</v>
      </c>
      <c r="H22" s="291">
        <v>0</v>
      </c>
      <c r="I22" s="291"/>
      <c r="J22" s="291">
        <f t="shared" si="8"/>
        <v>645.824</v>
      </c>
      <c r="K22" s="291"/>
      <c r="L22" s="291">
        <v>645.824</v>
      </c>
      <c r="M22" s="291"/>
      <c r="N22" s="291"/>
      <c r="O22" s="291"/>
      <c r="P22" s="291"/>
      <c r="Q22" s="292">
        <f t="shared" si="5"/>
        <v>0.9121807909604519</v>
      </c>
      <c r="R22" s="292"/>
      <c r="S22" s="292">
        <f t="shared" si="6"/>
        <v>0.9121807909604519</v>
      </c>
      <c r="T22" s="292"/>
      <c r="U22" s="292"/>
      <c r="V22" s="292"/>
      <c r="W22" s="291"/>
      <c r="X22" s="130"/>
    </row>
    <row r="23" spans="1:24" ht="12.75">
      <c r="A23" s="290"/>
      <c r="B23" s="319" t="s">
        <v>232</v>
      </c>
      <c r="C23" s="291">
        <f t="shared" si="7"/>
        <v>796</v>
      </c>
      <c r="D23" s="291">
        <v>0</v>
      </c>
      <c r="E23" s="291">
        <v>796</v>
      </c>
      <c r="F23" s="291">
        <v>0</v>
      </c>
      <c r="G23" s="291">
        <v>0</v>
      </c>
      <c r="H23" s="291">
        <v>0</v>
      </c>
      <c r="I23" s="291"/>
      <c r="J23" s="291">
        <f t="shared" si="8"/>
        <v>783.496</v>
      </c>
      <c r="K23" s="291"/>
      <c r="L23" s="291">
        <v>783.496</v>
      </c>
      <c r="M23" s="291"/>
      <c r="N23" s="291"/>
      <c r="O23" s="291"/>
      <c r="P23" s="291"/>
      <c r="Q23" s="292">
        <f t="shared" si="5"/>
        <v>0.9842914572864322</v>
      </c>
      <c r="R23" s="292"/>
      <c r="S23" s="292">
        <f t="shared" si="6"/>
        <v>0.9842914572864322</v>
      </c>
      <c r="T23" s="292"/>
      <c r="U23" s="292"/>
      <c r="V23" s="292"/>
      <c r="W23" s="291"/>
      <c r="X23" s="130"/>
    </row>
    <row r="24" spans="1:24" ht="12.75">
      <c r="A24" s="290"/>
      <c r="B24" s="319" t="s">
        <v>233</v>
      </c>
      <c r="C24" s="291">
        <f t="shared" si="7"/>
        <v>699</v>
      </c>
      <c r="D24" s="291">
        <v>0</v>
      </c>
      <c r="E24" s="291">
        <v>699</v>
      </c>
      <c r="F24" s="291">
        <v>0</v>
      </c>
      <c r="G24" s="291">
        <v>0</v>
      </c>
      <c r="H24" s="291">
        <v>0</v>
      </c>
      <c r="I24" s="291"/>
      <c r="J24" s="291">
        <f t="shared" si="8"/>
        <v>688.498</v>
      </c>
      <c r="K24" s="291"/>
      <c r="L24" s="291">
        <v>688.498</v>
      </c>
      <c r="M24" s="291"/>
      <c r="N24" s="291"/>
      <c r="O24" s="291"/>
      <c r="P24" s="291"/>
      <c r="Q24" s="292">
        <f t="shared" si="5"/>
        <v>0.9849756795422032</v>
      </c>
      <c r="R24" s="292"/>
      <c r="S24" s="292">
        <f t="shared" si="6"/>
        <v>0.9849756795422032</v>
      </c>
      <c r="T24" s="292"/>
      <c r="U24" s="292"/>
      <c r="V24" s="292"/>
      <c r="W24" s="291"/>
      <c r="X24" s="130"/>
    </row>
    <row r="25" spans="1:24" ht="12.75">
      <c r="A25" s="290"/>
      <c r="B25" s="319" t="s">
        <v>234</v>
      </c>
      <c r="C25" s="291">
        <f t="shared" si="7"/>
        <v>560</v>
      </c>
      <c r="D25" s="291">
        <v>0</v>
      </c>
      <c r="E25" s="291">
        <v>560</v>
      </c>
      <c r="F25" s="291">
        <v>0</v>
      </c>
      <c r="G25" s="291">
        <v>0</v>
      </c>
      <c r="H25" s="291">
        <v>0</v>
      </c>
      <c r="I25" s="291"/>
      <c r="J25" s="291">
        <f t="shared" si="8"/>
        <v>559.5</v>
      </c>
      <c r="K25" s="291"/>
      <c r="L25" s="291">
        <v>559.5</v>
      </c>
      <c r="M25" s="291"/>
      <c r="N25" s="291"/>
      <c r="O25" s="291"/>
      <c r="P25" s="291"/>
      <c r="Q25" s="292">
        <f t="shared" si="5"/>
        <v>0.9991071428571429</v>
      </c>
      <c r="R25" s="292"/>
      <c r="S25" s="292">
        <f t="shared" si="6"/>
        <v>0.9991071428571429</v>
      </c>
      <c r="T25" s="292"/>
      <c r="U25" s="292"/>
      <c r="V25" s="292"/>
      <c r="W25" s="291"/>
      <c r="X25" s="130"/>
    </row>
    <row r="26" spans="1:24" ht="12.75">
      <c r="A26" s="290"/>
      <c r="B26" s="319" t="s">
        <v>235</v>
      </c>
      <c r="C26" s="291">
        <f t="shared" si="7"/>
        <v>6283.054</v>
      </c>
      <c r="D26" s="291">
        <f>K26</f>
        <v>4281.204</v>
      </c>
      <c r="E26" s="291">
        <v>2001.85</v>
      </c>
      <c r="F26" s="291">
        <v>0</v>
      </c>
      <c r="G26" s="291">
        <v>0</v>
      </c>
      <c r="H26" s="291">
        <v>0</v>
      </c>
      <c r="I26" s="291"/>
      <c r="J26" s="291">
        <f t="shared" si="8"/>
        <v>6281.9039999999995</v>
      </c>
      <c r="K26" s="291">
        <v>4281.204</v>
      </c>
      <c r="L26" s="291">
        <v>2000.7</v>
      </c>
      <c r="M26" s="291"/>
      <c r="N26" s="291"/>
      <c r="O26" s="291"/>
      <c r="P26" s="291"/>
      <c r="Q26" s="292">
        <f t="shared" si="5"/>
        <v>0.9998169679904071</v>
      </c>
      <c r="R26" s="292">
        <f>K26/D26</f>
        <v>1</v>
      </c>
      <c r="S26" s="292">
        <f t="shared" si="6"/>
        <v>0.9994255313834703</v>
      </c>
      <c r="T26" s="292"/>
      <c r="U26" s="292"/>
      <c r="V26" s="292"/>
      <c r="W26" s="291"/>
      <c r="X26" s="130"/>
    </row>
    <row r="27" spans="1:24" ht="12.75">
      <c r="A27" s="290"/>
      <c r="B27" s="319" t="s">
        <v>266</v>
      </c>
      <c r="C27" s="291">
        <f t="shared" si="7"/>
        <v>1526.81</v>
      </c>
      <c r="D27" s="291">
        <v>0</v>
      </c>
      <c r="E27" s="291">
        <f>1526.81-350</f>
        <v>1176.81</v>
      </c>
      <c r="F27" s="291">
        <v>350</v>
      </c>
      <c r="G27" s="291">
        <v>0</v>
      </c>
      <c r="H27" s="291">
        <v>350</v>
      </c>
      <c r="I27" s="291"/>
      <c r="J27" s="291">
        <f>K27+L27+M27</f>
        <v>1522.68</v>
      </c>
      <c r="K27" s="291"/>
      <c r="L27" s="291">
        <f>1522.68-350</f>
        <v>1172.68</v>
      </c>
      <c r="M27" s="291">
        <f>O27</f>
        <v>350</v>
      </c>
      <c r="N27" s="291"/>
      <c r="O27" s="291">
        <v>350</v>
      </c>
      <c r="P27" s="291"/>
      <c r="Q27" s="292">
        <f t="shared" si="5"/>
        <v>0.9972950137869153</v>
      </c>
      <c r="R27" s="292"/>
      <c r="S27" s="292">
        <f t="shared" si="6"/>
        <v>0.9964905124871476</v>
      </c>
      <c r="T27" s="292">
        <f>M27/F27</f>
        <v>1</v>
      </c>
      <c r="U27" s="292"/>
      <c r="V27" s="292">
        <f>O27/H27</f>
        <v>1</v>
      </c>
      <c r="W27" s="291"/>
      <c r="X27" s="130"/>
    </row>
    <row r="28" spans="1:24" ht="12.75">
      <c r="A28" s="290"/>
      <c r="B28" s="319" t="s">
        <v>236</v>
      </c>
      <c r="C28" s="291">
        <f t="shared" si="7"/>
        <v>786.472</v>
      </c>
      <c r="D28" s="291">
        <v>0</v>
      </c>
      <c r="E28" s="291">
        <v>786.472</v>
      </c>
      <c r="F28" s="291">
        <v>0</v>
      </c>
      <c r="G28" s="291">
        <v>0</v>
      </c>
      <c r="H28" s="291">
        <v>0</v>
      </c>
      <c r="I28" s="291"/>
      <c r="J28" s="291">
        <f t="shared" si="8"/>
        <v>789.615</v>
      </c>
      <c r="K28" s="291"/>
      <c r="L28" s="291">
        <v>789.615</v>
      </c>
      <c r="M28" s="291"/>
      <c r="N28" s="291"/>
      <c r="O28" s="291"/>
      <c r="P28" s="291"/>
      <c r="Q28" s="292">
        <f t="shared" si="5"/>
        <v>1.0039963279048714</v>
      </c>
      <c r="R28" s="292"/>
      <c r="S28" s="292">
        <f t="shared" si="6"/>
        <v>1.0039963279048714</v>
      </c>
      <c r="T28" s="292"/>
      <c r="U28" s="292"/>
      <c r="V28" s="292"/>
      <c r="W28" s="291"/>
      <c r="X28" s="130"/>
    </row>
    <row r="29" spans="1:24" ht="12.75">
      <c r="A29" s="290"/>
      <c r="B29" s="319" t="s">
        <v>237</v>
      </c>
      <c r="C29" s="291">
        <f t="shared" si="7"/>
        <v>677.879</v>
      </c>
      <c r="D29" s="291">
        <v>0</v>
      </c>
      <c r="E29" s="291">
        <v>677.879</v>
      </c>
      <c r="F29" s="291">
        <v>0</v>
      </c>
      <c r="G29" s="291">
        <v>0</v>
      </c>
      <c r="H29" s="291">
        <v>0</v>
      </c>
      <c r="I29" s="291"/>
      <c r="J29" s="291">
        <f t="shared" si="8"/>
        <v>673.379</v>
      </c>
      <c r="K29" s="291"/>
      <c r="L29" s="291">
        <v>673.379</v>
      </c>
      <c r="M29" s="291"/>
      <c r="N29" s="291"/>
      <c r="O29" s="291"/>
      <c r="P29" s="291"/>
      <c r="Q29" s="292">
        <f t="shared" si="5"/>
        <v>0.993361647137616</v>
      </c>
      <c r="R29" s="292"/>
      <c r="S29" s="292">
        <f t="shared" si="6"/>
        <v>0.993361647137616</v>
      </c>
      <c r="T29" s="292"/>
      <c r="U29" s="292"/>
      <c r="V29" s="292"/>
      <c r="W29" s="291"/>
      <c r="X29" s="130"/>
    </row>
    <row r="30" spans="1:24" ht="12.75">
      <c r="A30" s="290"/>
      <c r="B30" s="319" t="s">
        <v>238</v>
      </c>
      <c r="C30" s="291">
        <f t="shared" si="7"/>
        <v>36900.688</v>
      </c>
      <c r="D30" s="291">
        <v>0</v>
      </c>
      <c r="E30" s="291">
        <v>36900.688</v>
      </c>
      <c r="F30" s="291">
        <v>0</v>
      </c>
      <c r="G30" s="291">
        <v>0</v>
      </c>
      <c r="H30" s="291">
        <v>0</v>
      </c>
      <c r="I30" s="291"/>
      <c r="J30" s="291">
        <f t="shared" si="8"/>
        <v>36783.849473</v>
      </c>
      <c r="K30" s="291"/>
      <c r="L30" s="291">
        <v>36783.849473</v>
      </c>
      <c r="M30" s="291"/>
      <c r="N30" s="291"/>
      <c r="O30" s="291"/>
      <c r="P30" s="291"/>
      <c r="Q30" s="292">
        <f t="shared" si="5"/>
        <v>0.9968337032903019</v>
      </c>
      <c r="R30" s="292"/>
      <c r="S30" s="292">
        <f t="shared" si="6"/>
        <v>0.9968337032903019</v>
      </c>
      <c r="T30" s="292"/>
      <c r="U30" s="292"/>
      <c r="V30" s="292"/>
      <c r="W30" s="291"/>
      <c r="X30" s="130"/>
    </row>
    <row r="31" spans="1:24" ht="12.75">
      <c r="A31" s="290"/>
      <c r="B31" s="319" t="s">
        <v>239</v>
      </c>
      <c r="C31" s="291">
        <f t="shared" si="7"/>
        <v>869.901</v>
      </c>
      <c r="D31" s="291">
        <v>0</v>
      </c>
      <c r="E31" s="291">
        <v>869.901</v>
      </c>
      <c r="F31" s="291">
        <v>0</v>
      </c>
      <c r="G31" s="291">
        <v>0</v>
      </c>
      <c r="H31" s="291">
        <v>0</v>
      </c>
      <c r="I31" s="291"/>
      <c r="J31" s="291">
        <f t="shared" si="8"/>
        <v>868.801</v>
      </c>
      <c r="K31" s="291"/>
      <c r="L31" s="291">
        <v>868.801</v>
      </c>
      <c r="M31" s="291"/>
      <c r="N31" s="291"/>
      <c r="O31" s="291"/>
      <c r="P31" s="291"/>
      <c r="Q31" s="292">
        <f t="shared" si="5"/>
        <v>0.9987354882911964</v>
      </c>
      <c r="R31" s="292"/>
      <c r="S31" s="292">
        <f t="shared" si="6"/>
        <v>0.9987354882911964</v>
      </c>
      <c r="T31" s="292"/>
      <c r="U31" s="292"/>
      <c r="V31" s="292"/>
      <c r="W31" s="291"/>
      <c r="X31" s="130"/>
    </row>
    <row r="32" spans="1:24" ht="12.75">
      <c r="A32" s="290"/>
      <c r="B32" s="319" t="s">
        <v>246</v>
      </c>
      <c r="C32" s="291">
        <f t="shared" si="7"/>
        <v>1382.6424</v>
      </c>
      <c r="D32" s="291">
        <f>K32</f>
        <v>782</v>
      </c>
      <c r="E32" s="291">
        <v>600.6424</v>
      </c>
      <c r="F32" s="291">
        <v>0</v>
      </c>
      <c r="G32" s="291">
        <v>0</v>
      </c>
      <c r="H32" s="291">
        <v>0</v>
      </c>
      <c r="I32" s="291"/>
      <c r="J32" s="291">
        <f t="shared" si="8"/>
        <v>1382.3324</v>
      </c>
      <c r="K32" s="291">
        <v>782</v>
      </c>
      <c r="L32" s="291">
        <v>600.3324</v>
      </c>
      <c r="M32" s="291"/>
      <c r="N32" s="291"/>
      <c r="O32" s="291"/>
      <c r="P32" s="291"/>
      <c r="Q32" s="292">
        <f t="shared" si="5"/>
        <v>0.9997757916291299</v>
      </c>
      <c r="R32" s="292">
        <f>K32/D32</f>
        <v>1</v>
      </c>
      <c r="S32" s="292">
        <f t="shared" si="6"/>
        <v>0.9994838859194757</v>
      </c>
      <c r="T32" s="292"/>
      <c r="U32" s="292"/>
      <c r="V32" s="292"/>
      <c r="W32" s="291"/>
      <c r="X32" s="130"/>
    </row>
    <row r="33" spans="1:24" ht="12.75">
      <c r="A33" s="290"/>
      <c r="B33" s="319" t="s">
        <v>240</v>
      </c>
      <c r="C33" s="291">
        <f t="shared" si="7"/>
        <v>425</v>
      </c>
      <c r="D33" s="291">
        <v>0</v>
      </c>
      <c r="E33" s="291">
        <v>425</v>
      </c>
      <c r="F33" s="291">
        <v>0</v>
      </c>
      <c r="G33" s="291">
        <v>0</v>
      </c>
      <c r="H33" s="291">
        <v>0</v>
      </c>
      <c r="I33" s="291"/>
      <c r="J33" s="291">
        <f t="shared" si="8"/>
        <v>424.99</v>
      </c>
      <c r="K33" s="291"/>
      <c r="L33" s="291">
        <v>424.99</v>
      </c>
      <c r="M33" s="291"/>
      <c r="N33" s="291"/>
      <c r="O33" s="291"/>
      <c r="P33" s="291"/>
      <c r="Q33" s="292">
        <f t="shared" si="5"/>
        <v>0.9999764705882354</v>
      </c>
      <c r="R33" s="292"/>
      <c r="S33" s="292">
        <f t="shared" si="6"/>
        <v>0.9999764705882354</v>
      </c>
      <c r="T33" s="292"/>
      <c r="U33" s="292"/>
      <c r="V33" s="292"/>
      <c r="W33" s="291"/>
      <c r="X33" s="130"/>
    </row>
    <row r="34" spans="1:23" s="127" customFormat="1" ht="12.75">
      <c r="A34" s="293"/>
      <c r="B34" s="319" t="s">
        <v>223</v>
      </c>
      <c r="C34" s="291">
        <f t="shared" si="7"/>
        <v>2086.738825</v>
      </c>
      <c r="D34" s="291">
        <v>0</v>
      </c>
      <c r="E34" s="291">
        <v>2086.738825</v>
      </c>
      <c r="F34" s="291">
        <v>0</v>
      </c>
      <c r="G34" s="291">
        <v>0</v>
      </c>
      <c r="H34" s="291">
        <v>0</v>
      </c>
      <c r="I34" s="291"/>
      <c r="J34" s="291">
        <f t="shared" si="8"/>
        <v>1962.820825</v>
      </c>
      <c r="K34" s="291"/>
      <c r="L34" s="291">
        <v>1962.820825</v>
      </c>
      <c r="M34" s="291"/>
      <c r="N34" s="291"/>
      <c r="O34" s="291"/>
      <c r="P34" s="291"/>
      <c r="Q34" s="292">
        <f t="shared" si="5"/>
        <v>0.9406164305204798</v>
      </c>
      <c r="R34" s="292"/>
      <c r="S34" s="292">
        <f t="shared" si="6"/>
        <v>0.9406164305204798</v>
      </c>
      <c r="T34" s="292"/>
      <c r="U34" s="292"/>
      <c r="V34" s="292"/>
      <c r="W34" s="291"/>
    </row>
    <row r="35" spans="1:24" ht="12.75">
      <c r="A35" s="290"/>
      <c r="B35" s="319" t="s">
        <v>241</v>
      </c>
      <c r="C35" s="291">
        <f t="shared" si="7"/>
        <v>440.343</v>
      </c>
      <c r="D35" s="291">
        <v>0</v>
      </c>
      <c r="E35" s="291">
        <v>440.343</v>
      </c>
      <c r="F35" s="291">
        <v>0</v>
      </c>
      <c r="G35" s="291">
        <v>0</v>
      </c>
      <c r="H35" s="291">
        <v>0</v>
      </c>
      <c r="I35" s="291"/>
      <c r="J35" s="291">
        <f t="shared" si="8"/>
        <v>441.102742</v>
      </c>
      <c r="K35" s="291"/>
      <c r="L35" s="291">
        <v>441.102742</v>
      </c>
      <c r="M35" s="291"/>
      <c r="N35" s="291"/>
      <c r="O35" s="291"/>
      <c r="P35" s="291"/>
      <c r="Q35" s="292">
        <f t="shared" si="5"/>
        <v>1.0017253413816047</v>
      </c>
      <c r="R35" s="292"/>
      <c r="S35" s="292">
        <f t="shared" si="6"/>
        <v>1.0017253413816047</v>
      </c>
      <c r="T35" s="292"/>
      <c r="U35" s="292"/>
      <c r="V35" s="292"/>
      <c r="W35" s="291"/>
      <c r="X35" s="130"/>
    </row>
    <row r="36" spans="1:24" ht="12.75">
      <c r="A36" s="290"/>
      <c r="B36" s="319" t="s">
        <v>267</v>
      </c>
      <c r="C36" s="291">
        <f t="shared" si="7"/>
        <v>74989.937097</v>
      </c>
      <c r="D36" s="291">
        <f>K36+2700</f>
        <v>63410.439</v>
      </c>
      <c r="E36" s="291">
        <v>11579.498097</v>
      </c>
      <c r="F36" s="291">
        <v>0</v>
      </c>
      <c r="G36" s="291">
        <v>0</v>
      </c>
      <c r="H36" s="291">
        <v>0</v>
      </c>
      <c r="I36" s="291"/>
      <c r="J36" s="291">
        <f t="shared" si="8"/>
        <v>72214.90409699999</v>
      </c>
      <c r="K36" s="291">
        <v>60710.439</v>
      </c>
      <c r="L36" s="291">
        <v>11504.465097</v>
      </c>
      <c r="M36" s="291"/>
      <c r="N36" s="291"/>
      <c r="O36" s="291"/>
      <c r="P36" s="291"/>
      <c r="Q36" s="292">
        <f t="shared" si="5"/>
        <v>0.9629945949093078</v>
      </c>
      <c r="R36" s="292">
        <f>K36/D36</f>
        <v>0.9574202600931371</v>
      </c>
      <c r="S36" s="292">
        <f t="shared" si="6"/>
        <v>0.993520185471645</v>
      </c>
      <c r="T36" s="292"/>
      <c r="U36" s="292"/>
      <c r="V36" s="292"/>
      <c r="W36" s="291"/>
      <c r="X36" s="130"/>
    </row>
    <row r="37" spans="1:24" ht="12.75">
      <c r="A37" s="290"/>
      <c r="B37" s="319" t="s">
        <v>268</v>
      </c>
      <c r="C37" s="291">
        <f t="shared" si="7"/>
        <v>2546.3</v>
      </c>
      <c r="D37" s="291">
        <f>K37</f>
        <v>123</v>
      </c>
      <c r="E37" s="291">
        <v>2423.3</v>
      </c>
      <c r="F37" s="291">
        <v>0</v>
      </c>
      <c r="G37" s="291">
        <v>0</v>
      </c>
      <c r="H37" s="291">
        <v>0</v>
      </c>
      <c r="I37" s="291"/>
      <c r="J37" s="291">
        <f t="shared" si="8"/>
        <v>2404.541</v>
      </c>
      <c r="K37" s="291">
        <v>123</v>
      </c>
      <c r="L37" s="291">
        <v>2281.541</v>
      </c>
      <c r="M37" s="291"/>
      <c r="N37" s="291"/>
      <c r="O37" s="291"/>
      <c r="P37" s="291"/>
      <c r="Q37" s="292">
        <f t="shared" si="5"/>
        <v>0.944327455523701</v>
      </c>
      <c r="R37" s="292">
        <f>K37/D37</f>
        <v>1</v>
      </c>
      <c r="S37" s="292">
        <f t="shared" si="6"/>
        <v>0.9415016712747081</v>
      </c>
      <c r="T37" s="292"/>
      <c r="U37" s="292"/>
      <c r="V37" s="292"/>
      <c r="W37" s="291"/>
      <c r="X37" s="130"/>
    </row>
    <row r="38" spans="1:24" ht="12.75">
      <c r="A38" s="290"/>
      <c r="B38" s="319" t="s">
        <v>224</v>
      </c>
      <c r="C38" s="291">
        <f t="shared" si="7"/>
        <v>2741.5</v>
      </c>
      <c r="D38" s="291">
        <v>0</v>
      </c>
      <c r="E38" s="291">
        <v>2741.5</v>
      </c>
      <c r="F38" s="291">
        <v>0</v>
      </c>
      <c r="G38" s="291">
        <v>0</v>
      </c>
      <c r="H38" s="291">
        <v>0</v>
      </c>
      <c r="I38" s="291"/>
      <c r="J38" s="291">
        <f t="shared" si="8"/>
        <v>2742.084</v>
      </c>
      <c r="K38" s="291"/>
      <c r="L38" s="291">
        <v>2742.084</v>
      </c>
      <c r="M38" s="291"/>
      <c r="N38" s="291"/>
      <c r="O38" s="291"/>
      <c r="P38" s="291"/>
      <c r="Q38" s="292">
        <f t="shared" si="5"/>
        <v>1.0002130220682108</v>
      </c>
      <c r="R38" s="292"/>
      <c r="S38" s="292">
        <f t="shared" si="6"/>
        <v>1.0002130220682108</v>
      </c>
      <c r="T38" s="292"/>
      <c r="U38" s="292"/>
      <c r="V38" s="292"/>
      <c r="W38" s="291"/>
      <c r="X38" s="130"/>
    </row>
    <row r="39" spans="1:24" ht="12.75">
      <c r="A39" s="289">
        <v>2</v>
      </c>
      <c r="B39" s="320" t="s">
        <v>269</v>
      </c>
      <c r="C39" s="287">
        <f aca="true" t="shared" si="9" ref="C39:C62">SUM(D39:I39)</f>
        <v>154801.50656</v>
      </c>
      <c r="D39" s="287">
        <f aca="true" t="shared" si="10" ref="D39:O39">SUM(D40:D88)</f>
        <v>0</v>
      </c>
      <c r="E39" s="287">
        <v>154801.50656</v>
      </c>
      <c r="F39" s="287">
        <f t="shared" si="10"/>
        <v>0</v>
      </c>
      <c r="G39" s="287">
        <f t="shared" si="10"/>
        <v>0</v>
      </c>
      <c r="H39" s="287">
        <f t="shared" si="10"/>
        <v>0</v>
      </c>
      <c r="I39" s="287"/>
      <c r="J39" s="287">
        <f t="shared" si="10"/>
        <v>154741.10656000001</v>
      </c>
      <c r="K39" s="287">
        <f t="shared" si="10"/>
        <v>0</v>
      </c>
      <c r="L39" s="287">
        <f t="shared" si="10"/>
        <v>154741.10656000001</v>
      </c>
      <c r="M39" s="287">
        <f t="shared" si="10"/>
        <v>0</v>
      </c>
      <c r="N39" s="287">
        <f t="shared" si="10"/>
        <v>0</v>
      </c>
      <c r="O39" s="287">
        <f t="shared" si="10"/>
        <v>0</v>
      </c>
      <c r="P39" s="287"/>
      <c r="Q39" s="288">
        <f t="shared" si="5"/>
        <v>0.9996098229187673</v>
      </c>
      <c r="R39" s="288"/>
      <c r="S39" s="288">
        <f t="shared" si="6"/>
        <v>0.9996098229187673</v>
      </c>
      <c r="T39" s="288"/>
      <c r="U39" s="288"/>
      <c r="V39" s="288"/>
      <c r="W39" s="287"/>
      <c r="X39" s="130"/>
    </row>
    <row r="40" spans="1:24" ht="12.75">
      <c r="A40" s="290"/>
      <c r="B40" s="320" t="s">
        <v>270</v>
      </c>
      <c r="C40" s="291"/>
      <c r="D40" s="291"/>
      <c r="E40" s="291"/>
      <c r="F40" s="291"/>
      <c r="G40" s="291"/>
      <c r="H40" s="291"/>
      <c r="I40" s="291"/>
      <c r="J40" s="291"/>
      <c r="K40" s="291"/>
      <c r="L40" s="291"/>
      <c r="M40" s="291"/>
      <c r="N40" s="291"/>
      <c r="O40" s="291"/>
      <c r="P40" s="291"/>
      <c r="Q40" s="292"/>
      <c r="R40" s="292"/>
      <c r="S40" s="292"/>
      <c r="T40" s="292"/>
      <c r="U40" s="292"/>
      <c r="V40" s="292"/>
      <c r="W40" s="291"/>
      <c r="X40" s="130"/>
    </row>
    <row r="41" spans="1:24" ht="12.75">
      <c r="A41" s="290"/>
      <c r="B41" s="319" t="s">
        <v>173</v>
      </c>
      <c r="C41" s="291">
        <f t="shared" si="9"/>
        <v>2102.032</v>
      </c>
      <c r="D41" s="291">
        <v>0</v>
      </c>
      <c r="E41" s="291">
        <v>2102.032</v>
      </c>
      <c r="F41" s="291">
        <v>0</v>
      </c>
      <c r="G41" s="291">
        <v>0</v>
      </c>
      <c r="H41" s="291">
        <v>0</v>
      </c>
      <c r="I41" s="291"/>
      <c r="J41" s="291">
        <v>2100.832</v>
      </c>
      <c r="K41" s="291"/>
      <c r="L41" s="291">
        <f aca="true" t="shared" si="11" ref="L41:L88">J41</f>
        <v>2100.832</v>
      </c>
      <c r="M41" s="291"/>
      <c r="N41" s="291"/>
      <c r="O41" s="291"/>
      <c r="P41" s="291"/>
      <c r="Q41" s="292">
        <f t="shared" si="5"/>
        <v>0.9994291238192377</v>
      </c>
      <c r="R41" s="292"/>
      <c r="S41" s="292">
        <f t="shared" si="6"/>
        <v>0.9994291238192377</v>
      </c>
      <c r="T41" s="292"/>
      <c r="U41" s="292"/>
      <c r="V41" s="292"/>
      <c r="W41" s="291"/>
      <c r="X41" s="130"/>
    </row>
    <row r="42" spans="1:24" ht="12.75">
      <c r="A42" s="290"/>
      <c r="B42" s="319" t="s">
        <v>271</v>
      </c>
      <c r="C42" s="291">
        <f t="shared" si="9"/>
        <v>2284.655</v>
      </c>
      <c r="D42" s="291">
        <v>0</v>
      </c>
      <c r="E42" s="291">
        <v>2284.655</v>
      </c>
      <c r="F42" s="291">
        <v>0</v>
      </c>
      <c r="G42" s="291">
        <v>0</v>
      </c>
      <c r="H42" s="291">
        <v>0</v>
      </c>
      <c r="I42" s="291"/>
      <c r="J42" s="291">
        <v>2283.955</v>
      </c>
      <c r="K42" s="291"/>
      <c r="L42" s="291">
        <f t="shared" si="11"/>
        <v>2283.955</v>
      </c>
      <c r="M42" s="291"/>
      <c r="N42" s="291"/>
      <c r="O42" s="291"/>
      <c r="P42" s="291"/>
      <c r="Q42" s="292">
        <f t="shared" si="5"/>
        <v>0.9996936080064603</v>
      </c>
      <c r="R42" s="292"/>
      <c r="S42" s="292">
        <f t="shared" si="6"/>
        <v>0.9996936080064603</v>
      </c>
      <c r="T42" s="292"/>
      <c r="U42" s="292"/>
      <c r="V42" s="292"/>
      <c r="W42" s="291"/>
      <c r="X42" s="130"/>
    </row>
    <row r="43" spans="1:24" ht="12.75">
      <c r="A43" s="290"/>
      <c r="B43" s="319" t="s">
        <v>272</v>
      </c>
      <c r="C43" s="291">
        <f t="shared" si="9"/>
        <v>2340.07</v>
      </c>
      <c r="D43" s="291">
        <v>0</v>
      </c>
      <c r="E43" s="291">
        <v>2340.07</v>
      </c>
      <c r="F43" s="291">
        <v>0</v>
      </c>
      <c r="G43" s="291">
        <v>0</v>
      </c>
      <c r="H43" s="291">
        <v>0</v>
      </c>
      <c r="I43" s="291"/>
      <c r="J43" s="291">
        <v>2338.27</v>
      </c>
      <c r="K43" s="291"/>
      <c r="L43" s="291">
        <f t="shared" si="11"/>
        <v>2338.27</v>
      </c>
      <c r="M43" s="291"/>
      <c r="N43" s="291"/>
      <c r="O43" s="291"/>
      <c r="P43" s="291"/>
      <c r="Q43" s="292">
        <f t="shared" si="5"/>
        <v>0.9992307922412577</v>
      </c>
      <c r="R43" s="292"/>
      <c r="S43" s="292">
        <f t="shared" si="6"/>
        <v>0.9992307922412577</v>
      </c>
      <c r="T43" s="292"/>
      <c r="U43" s="292"/>
      <c r="V43" s="292"/>
      <c r="W43" s="291"/>
      <c r="X43" s="130"/>
    </row>
    <row r="44" spans="1:24" ht="12.75">
      <c r="A44" s="290"/>
      <c r="B44" s="319" t="s">
        <v>273</v>
      </c>
      <c r="C44" s="291">
        <f t="shared" si="9"/>
        <v>2635.638</v>
      </c>
      <c r="D44" s="291">
        <v>0</v>
      </c>
      <c r="E44" s="291">
        <v>2635.638</v>
      </c>
      <c r="F44" s="291">
        <v>0</v>
      </c>
      <c r="G44" s="291">
        <v>0</v>
      </c>
      <c r="H44" s="291">
        <v>0</v>
      </c>
      <c r="I44" s="291"/>
      <c r="J44" s="291">
        <v>2634.238</v>
      </c>
      <c r="K44" s="291"/>
      <c r="L44" s="291">
        <f t="shared" si="11"/>
        <v>2634.238</v>
      </c>
      <c r="M44" s="291"/>
      <c r="N44" s="291"/>
      <c r="O44" s="291"/>
      <c r="P44" s="291"/>
      <c r="Q44" s="292">
        <f t="shared" si="5"/>
        <v>0.9994688193143367</v>
      </c>
      <c r="R44" s="292"/>
      <c r="S44" s="292">
        <f t="shared" si="6"/>
        <v>0.9994688193143367</v>
      </c>
      <c r="T44" s="292"/>
      <c r="U44" s="292"/>
      <c r="V44" s="292"/>
      <c r="W44" s="291"/>
      <c r="X44" s="130"/>
    </row>
    <row r="45" spans="1:24" ht="12.75">
      <c r="A45" s="290"/>
      <c r="B45" s="319" t="s">
        <v>175</v>
      </c>
      <c r="C45" s="291">
        <f t="shared" si="9"/>
        <v>1992.286</v>
      </c>
      <c r="D45" s="291">
        <v>0</v>
      </c>
      <c r="E45" s="291">
        <v>1992.286</v>
      </c>
      <c r="F45" s="291">
        <v>0</v>
      </c>
      <c r="G45" s="291">
        <v>0</v>
      </c>
      <c r="H45" s="291">
        <v>0</v>
      </c>
      <c r="I45" s="291"/>
      <c r="J45" s="291">
        <v>1990.786</v>
      </c>
      <c r="K45" s="291"/>
      <c r="L45" s="291">
        <f t="shared" si="11"/>
        <v>1990.786</v>
      </c>
      <c r="M45" s="291"/>
      <c r="N45" s="291"/>
      <c r="O45" s="291"/>
      <c r="P45" s="291"/>
      <c r="Q45" s="292">
        <f t="shared" si="5"/>
        <v>0.9992470960494628</v>
      </c>
      <c r="R45" s="292"/>
      <c r="S45" s="292">
        <f t="shared" si="6"/>
        <v>0.9992470960494628</v>
      </c>
      <c r="T45" s="292"/>
      <c r="U45" s="292"/>
      <c r="V45" s="292"/>
      <c r="W45" s="291"/>
      <c r="X45" s="130"/>
    </row>
    <row r="46" spans="1:24" ht="12.75">
      <c r="A46" s="290"/>
      <c r="B46" s="319" t="s">
        <v>180</v>
      </c>
      <c r="C46" s="291">
        <f t="shared" si="9"/>
        <v>2971.001</v>
      </c>
      <c r="D46" s="291">
        <v>0</v>
      </c>
      <c r="E46" s="291">
        <v>2971.001</v>
      </c>
      <c r="F46" s="291">
        <v>0</v>
      </c>
      <c r="G46" s="291">
        <v>0</v>
      </c>
      <c r="H46" s="291">
        <v>0</v>
      </c>
      <c r="I46" s="291"/>
      <c r="J46" s="291">
        <v>2969.301</v>
      </c>
      <c r="K46" s="291"/>
      <c r="L46" s="291">
        <f t="shared" si="11"/>
        <v>2969.301</v>
      </c>
      <c r="M46" s="291"/>
      <c r="N46" s="291"/>
      <c r="O46" s="291"/>
      <c r="P46" s="291"/>
      <c r="Q46" s="292">
        <f t="shared" si="5"/>
        <v>0.9994278022794337</v>
      </c>
      <c r="R46" s="292"/>
      <c r="S46" s="292">
        <f t="shared" si="6"/>
        <v>0.9994278022794337</v>
      </c>
      <c r="T46" s="292"/>
      <c r="U46" s="292"/>
      <c r="V46" s="292"/>
      <c r="W46" s="291"/>
      <c r="X46" s="130"/>
    </row>
    <row r="47" spans="1:24" ht="12.75">
      <c r="A47" s="290"/>
      <c r="B47" s="319" t="s">
        <v>174</v>
      </c>
      <c r="C47" s="291">
        <f t="shared" si="9"/>
        <v>2663.44</v>
      </c>
      <c r="D47" s="291">
        <v>0</v>
      </c>
      <c r="E47" s="291">
        <v>2663.44</v>
      </c>
      <c r="F47" s="291">
        <v>0</v>
      </c>
      <c r="G47" s="291">
        <v>0</v>
      </c>
      <c r="H47" s="291">
        <v>0</v>
      </c>
      <c r="I47" s="291"/>
      <c r="J47" s="291">
        <v>2662.94</v>
      </c>
      <c r="K47" s="291"/>
      <c r="L47" s="291">
        <f t="shared" si="11"/>
        <v>2662.94</v>
      </c>
      <c r="M47" s="291"/>
      <c r="N47" s="291"/>
      <c r="O47" s="291"/>
      <c r="P47" s="291"/>
      <c r="Q47" s="292">
        <f t="shared" si="5"/>
        <v>0.9998122728501487</v>
      </c>
      <c r="R47" s="292"/>
      <c r="S47" s="292">
        <f t="shared" si="6"/>
        <v>0.9998122728501487</v>
      </c>
      <c r="T47" s="292"/>
      <c r="U47" s="292"/>
      <c r="V47" s="292"/>
      <c r="W47" s="291"/>
      <c r="X47" s="130"/>
    </row>
    <row r="48" spans="1:24" ht="12.75">
      <c r="A48" s="290"/>
      <c r="B48" s="319" t="s">
        <v>178</v>
      </c>
      <c r="C48" s="291">
        <f t="shared" si="9"/>
        <v>2521.137</v>
      </c>
      <c r="D48" s="291">
        <v>0</v>
      </c>
      <c r="E48" s="291">
        <v>2521.137</v>
      </c>
      <c r="F48" s="291">
        <v>0</v>
      </c>
      <c r="G48" s="291">
        <v>0</v>
      </c>
      <c r="H48" s="291">
        <v>0</v>
      </c>
      <c r="I48" s="291"/>
      <c r="J48" s="291">
        <v>2520.137</v>
      </c>
      <c r="K48" s="291"/>
      <c r="L48" s="291">
        <f t="shared" si="11"/>
        <v>2520.137</v>
      </c>
      <c r="M48" s="291"/>
      <c r="N48" s="291"/>
      <c r="O48" s="291"/>
      <c r="P48" s="291"/>
      <c r="Q48" s="292">
        <f t="shared" si="5"/>
        <v>0.999603353566268</v>
      </c>
      <c r="R48" s="292"/>
      <c r="S48" s="292">
        <f t="shared" si="6"/>
        <v>0.999603353566268</v>
      </c>
      <c r="T48" s="292"/>
      <c r="U48" s="292"/>
      <c r="V48" s="292"/>
      <c r="W48" s="291"/>
      <c r="X48" s="130"/>
    </row>
    <row r="49" spans="1:24" ht="12.75">
      <c r="A49" s="290"/>
      <c r="B49" s="319" t="s">
        <v>274</v>
      </c>
      <c r="C49" s="291">
        <f t="shared" si="9"/>
        <v>2110.064</v>
      </c>
      <c r="D49" s="291">
        <v>0</v>
      </c>
      <c r="E49" s="291">
        <v>2110.064</v>
      </c>
      <c r="F49" s="291">
        <v>0</v>
      </c>
      <c r="G49" s="291">
        <v>0</v>
      </c>
      <c r="H49" s="291">
        <v>0</v>
      </c>
      <c r="I49" s="291"/>
      <c r="J49" s="291">
        <v>2108.664</v>
      </c>
      <c r="K49" s="291"/>
      <c r="L49" s="291">
        <f t="shared" si="11"/>
        <v>2108.664</v>
      </c>
      <c r="M49" s="291"/>
      <c r="N49" s="291"/>
      <c r="O49" s="291"/>
      <c r="P49" s="291"/>
      <c r="Q49" s="292">
        <f t="shared" si="5"/>
        <v>0.9993365130157191</v>
      </c>
      <c r="R49" s="292"/>
      <c r="S49" s="292">
        <f t="shared" si="6"/>
        <v>0.9993365130157191</v>
      </c>
      <c r="T49" s="292"/>
      <c r="U49" s="292"/>
      <c r="V49" s="292"/>
      <c r="W49" s="291"/>
      <c r="X49" s="130"/>
    </row>
    <row r="50" spans="1:24" ht="12.75">
      <c r="A50" s="290"/>
      <c r="B50" s="319" t="s">
        <v>275</v>
      </c>
      <c r="C50" s="291">
        <f t="shared" si="9"/>
        <v>2331.779</v>
      </c>
      <c r="D50" s="291">
        <v>0</v>
      </c>
      <c r="E50" s="291">
        <v>2331.779</v>
      </c>
      <c r="F50" s="291">
        <v>0</v>
      </c>
      <c r="G50" s="291">
        <v>0</v>
      </c>
      <c r="H50" s="291">
        <v>0</v>
      </c>
      <c r="I50" s="291"/>
      <c r="J50" s="291">
        <v>2331.079</v>
      </c>
      <c r="K50" s="291"/>
      <c r="L50" s="291">
        <f t="shared" si="11"/>
        <v>2331.079</v>
      </c>
      <c r="M50" s="291"/>
      <c r="N50" s="291"/>
      <c r="O50" s="291"/>
      <c r="P50" s="291"/>
      <c r="Q50" s="292">
        <f t="shared" si="5"/>
        <v>0.9996998000239303</v>
      </c>
      <c r="R50" s="292"/>
      <c r="S50" s="292">
        <f t="shared" si="6"/>
        <v>0.9996998000239303</v>
      </c>
      <c r="T50" s="292"/>
      <c r="U50" s="292"/>
      <c r="V50" s="292"/>
      <c r="W50" s="291"/>
      <c r="X50" s="130"/>
    </row>
    <row r="51" spans="1:24" ht="12.75">
      <c r="A51" s="290"/>
      <c r="B51" s="319" t="s">
        <v>177</v>
      </c>
      <c r="C51" s="291">
        <f t="shared" si="9"/>
        <v>3202.857</v>
      </c>
      <c r="D51" s="291">
        <v>0</v>
      </c>
      <c r="E51" s="291">
        <v>3202.857</v>
      </c>
      <c r="F51" s="291">
        <v>0</v>
      </c>
      <c r="G51" s="291">
        <v>0</v>
      </c>
      <c r="H51" s="291">
        <v>0</v>
      </c>
      <c r="I51" s="291"/>
      <c r="J51" s="291">
        <v>3201.757</v>
      </c>
      <c r="K51" s="291"/>
      <c r="L51" s="291">
        <f t="shared" si="11"/>
        <v>3201.757</v>
      </c>
      <c r="M51" s="291"/>
      <c r="N51" s="291"/>
      <c r="O51" s="291"/>
      <c r="P51" s="291"/>
      <c r="Q51" s="292">
        <f t="shared" si="5"/>
        <v>0.9996565566305333</v>
      </c>
      <c r="R51" s="292"/>
      <c r="S51" s="292">
        <f t="shared" si="6"/>
        <v>0.9996565566305333</v>
      </c>
      <c r="T51" s="292"/>
      <c r="U51" s="292"/>
      <c r="V51" s="292"/>
      <c r="W51" s="291"/>
      <c r="X51" s="130"/>
    </row>
    <row r="52" spans="1:24" ht="12.75">
      <c r="A52" s="290"/>
      <c r="B52" s="319" t="s">
        <v>276</v>
      </c>
      <c r="C52" s="291">
        <f t="shared" si="9"/>
        <v>1975.429</v>
      </c>
      <c r="D52" s="291">
        <v>0</v>
      </c>
      <c r="E52" s="291">
        <v>1975.429</v>
      </c>
      <c r="F52" s="291">
        <v>0</v>
      </c>
      <c r="G52" s="291">
        <v>0</v>
      </c>
      <c r="H52" s="291">
        <v>0</v>
      </c>
      <c r="I52" s="291"/>
      <c r="J52" s="291">
        <v>1974.629</v>
      </c>
      <c r="K52" s="291"/>
      <c r="L52" s="291">
        <f t="shared" si="11"/>
        <v>1974.629</v>
      </c>
      <c r="M52" s="291"/>
      <c r="N52" s="291"/>
      <c r="O52" s="291"/>
      <c r="P52" s="291"/>
      <c r="Q52" s="292">
        <f t="shared" si="5"/>
        <v>0.9995950246756526</v>
      </c>
      <c r="R52" s="292"/>
      <c r="S52" s="292">
        <f t="shared" si="6"/>
        <v>0.9995950246756526</v>
      </c>
      <c r="T52" s="292"/>
      <c r="U52" s="292"/>
      <c r="V52" s="292"/>
      <c r="W52" s="291"/>
      <c r="X52" s="130"/>
    </row>
    <row r="53" spans="1:24" ht="12.75">
      <c r="A53" s="290"/>
      <c r="B53" s="319" t="s">
        <v>277</v>
      </c>
      <c r="C53" s="291">
        <f t="shared" si="9"/>
        <v>2434.515</v>
      </c>
      <c r="D53" s="291">
        <v>0</v>
      </c>
      <c r="E53" s="291">
        <v>2434.515</v>
      </c>
      <c r="F53" s="291">
        <v>0</v>
      </c>
      <c r="G53" s="291">
        <v>0</v>
      </c>
      <c r="H53" s="291">
        <v>0</v>
      </c>
      <c r="I53" s="291"/>
      <c r="J53" s="291">
        <v>2433.415</v>
      </c>
      <c r="K53" s="291"/>
      <c r="L53" s="291">
        <f t="shared" si="11"/>
        <v>2433.415</v>
      </c>
      <c r="M53" s="291"/>
      <c r="N53" s="291"/>
      <c r="O53" s="291"/>
      <c r="P53" s="291"/>
      <c r="Q53" s="292">
        <f t="shared" si="5"/>
        <v>0.9995481646241654</v>
      </c>
      <c r="R53" s="292"/>
      <c r="S53" s="292">
        <f t="shared" si="6"/>
        <v>0.9995481646241654</v>
      </c>
      <c r="T53" s="292"/>
      <c r="U53" s="292"/>
      <c r="V53" s="292"/>
      <c r="W53" s="291"/>
      <c r="X53" s="130"/>
    </row>
    <row r="54" spans="1:24" ht="12.75">
      <c r="A54" s="290"/>
      <c r="B54" s="319" t="s">
        <v>278</v>
      </c>
      <c r="C54" s="291">
        <f t="shared" si="9"/>
        <v>3886.442</v>
      </c>
      <c r="D54" s="291">
        <v>0</v>
      </c>
      <c r="E54" s="291">
        <v>3886.442</v>
      </c>
      <c r="F54" s="291">
        <v>0</v>
      </c>
      <c r="G54" s="291">
        <v>0</v>
      </c>
      <c r="H54" s="291">
        <v>0</v>
      </c>
      <c r="I54" s="291"/>
      <c r="J54" s="291">
        <v>3884.542</v>
      </c>
      <c r="K54" s="291"/>
      <c r="L54" s="291">
        <f t="shared" si="11"/>
        <v>3884.542</v>
      </c>
      <c r="M54" s="291"/>
      <c r="N54" s="291"/>
      <c r="O54" s="291"/>
      <c r="P54" s="291"/>
      <c r="Q54" s="292">
        <f t="shared" si="5"/>
        <v>0.9995111209687421</v>
      </c>
      <c r="R54" s="292"/>
      <c r="S54" s="292">
        <f t="shared" si="6"/>
        <v>0.9995111209687421</v>
      </c>
      <c r="T54" s="292"/>
      <c r="U54" s="292"/>
      <c r="V54" s="292"/>
      <c r="W54" s="291"/>
      <c r="X54" s="130"/>
    </row>
    <row r="55" spans="1:24" ht="12.75">
      <c r="A55" s="290"/>
      <c r="B55" s="319" t="s">
        <v>176</v>
      </c>
      <c r="C55" s="291">
        <f t="shared" si="9"/>
        <v>2322.872</v>
      </c>
      <c r="D55" s="291">
        <v>0</v>
      </c>
      <c r="E55" s="291">
        <v>2322.872</v>
      </c>
      <c r="F55" s="291">
        <v>0</v>
      </c>
      <c r="G55" s="291">
        <v>0</v>
      </c>
      <c r="H55" s="291">
        <v>0</v>
      </c>
      <c r="I55" s="291"/>
      <c r="J55" s="291">
        <v>2322.272</v>
      </c>
      <c r="K55" s="291"/>
      <c r="L55" s="291">
        <f t="shared" si="11"/>
        <v>2322.272</v>
      </c>
      <c r="M55" s="291"/>
      <c r="N55" s="291"/>
      <c r="O55" s="291"/>
      <c r="P55" s="291"/>
      <c r="Q55" s="292">
        <f t="shared" si="5"/>
        <v>0.9997416990690835</v>
      </c>
      <c r="R55" s="292"/>
      <c r="S55" s="292">
        <f t="shared" si="6"/>
        <v>0.9997416990690835</v>
      </c>
      <c r="T55" s="292"/>
      <c r="U55" s="292"/>
      <c r="V55" s="292"/>
      <c r="W55" s="291"/>
      <c r="X55" s="130"/>
    </row>
    <row r="56" spans="1:23" s="127" customFormat="1" ht="12.75">
      <c r="A56" s="294"/>
      <c r="B56" s="319" t="s">
        <v>279</v>
      </c>
      <c r="C56" s="291">
        <f t="shared" si="9"/>
        <v>1973.045</v>
      </c>
      <c r="D56" s="291">
        <v>0</v>
      </c>
      <c r="E56" s="291">
        <v>1973.045</v>
      </c>
      <c r="F56" s="291">
        <v>0</v>
      </c>
      <c r="G56" s="291">
        <v>0</v>
      </c>
      <c r="H56" s="291">
        <v>0</v>
      </c>
      <c r="I56" s="291"/>
      <c r="J56" s="291">
        <v>1972.345</v>
      </c>
      <c r="K56" s="287"/>
      <c r="L56" s="291">
        <f t="shared" si="11"/>
        <v>1972.345</v>
      </c>
      <c r="M56" s="287"/>
      <c r="N56" s="287"/>
      <c r="O56" s="287"/>
      <c r="P56" s="287"/>
      <c r="Q56" s="292">
        <f t="shared" si="5"/>
        <v>0.9996452184314093</v>
      </c>
      <c r="R56" s="292"/>
      <c r="S56" s="292">
        <f t="shared" si="6"/>
        <v>0.9996452184314093</v>
      </c>
      <c r="T56" s="292"/>
      <c r="U56" s="292"/>
      <c r="V56" s="292"/>
      <c r="W56" s="291"/>
    </row>
    <row r="57" spans="1:23" ht="12.75">
      <c r="A57" s="290"/>
      <c r="B57" s="319" t="s">
        <v>181</v>
      </c>
      <c r="C57" s="291">
        <f t="shared" si="9"/>
        <v>3136.003</v>
      </c>
      <c r="D57" s="291">
        <v>0</v>
      </c>
      <c r="E57" s="291">
        <v>3136.003</v>
      </c>
      <c r="F57" s="291">
        <v>0</v>
      </c>
      <c r="G57" s="291">
        <v>0</v>
      </c>
      <c r="H57" s="291">
        <v>0</v>
      </c>
      <c r="I57" s="291"/>
      <c r="J57" s="291">
        <v>3134.803</v>
      </c>
      <c r="K57" s="291"/>
      <c r="L57" s="291">
        <f t="shared" si="11"/>
        <v>3134.803</v>
      </c>
      <c r="M57" s="291"/>
      <c r="N57" s="291"/>
      <c r="O57" s="291"/>
      <c r="P57" s="291"/>
      <c r="Q57" s="292">
        <f t="shared" si="5"/>
        <v>0.9996173473048335</v>
      </c>
      <c r="R57" s="292"/>
      <c r="S57" s="292">
        <f t="shared" si="6"/>
        <v>0.9996173473048335</v>
      </c>
      <c r="T57" s="292"/>
      <c r="U57" s="292"/>
      <c r="V57" s="292"/>
      <c r="W57" s="291"/>
    </row>
    <row r="58" spans="1:23" ht="12.75">
      <c r="A58" s="290"/>
      <c r="B58" s="320" t="s">
        <v>280</v>
      </c>
      <c r="C58" s="291"/>
      <c r="D58" s="291"/>
      <c r="E58" s="291"/>
      <c r="F58" s="291"/>
      <c r="G58" s="291"/>
      <c r="H58" s="291"/>
      <c r="I58" s="291"/>
      <c r="J58" s="291"/>
      <c r="K58" s="291"/>
      <c r="L58" s="291"/>
      <c r="M58" s="291"/>
      <c r="N58" s="291"/>
      <c r="O58" s="291"/>
      <c r="P58" s="291"/>
      <c r="Q58" s="292"/>
      <c r="R58" s="292"/>
      <c r="S58" s="292"/>
      <c r="T58" s="292"/>
      <c r="U58" s="292"/>
      <c r="V58" s="292"/>
      <c r="W58" s="291"/>
    </row>
    <row r="59" spans="1:23" ht="12.75">
      <c r="A59" s="290"/>
      <c r="B59" s="319" t="s">
        <v>281</v>
      </c>
      <c r="C59" s="291">
        <f t="shared" si="9"/>
        <v>2734.721</v>
      </c>
      <c r="D59" s="291">
        <v>0</v>
      </c>
      <c r="E59" s="291">
        <v>2734.721</v>
      </c>
      <c r="F59" s="291">
        <v>0</v>
      </c>
      <c r="G59" s="291">
        <v>0</v>
      </c>
      <c r="H59" s="291">
        <v>0</v>
      </c>
      <c r="I59" s="291"/>
      <c r="J59" s="291">
        <v>2733.421</v>
      </c>
      <c r="K59" s="291"/>
      <c r="L59" s="291">
        <f t="shared" si="11"/>
        <v>2733.421</v>
      </c>
      <c r="M59" s="291"/>
      <c r="N59" s="291"/>
      <c r="O59" s="291"/>
      <c r="P59" s="291"/>
      <c r="Q59" s="292">
        <f t="shared" si="5"/>
        <v>0.999524631580333</v>
      </c>
      <c r="R59" s="292"/>
      <c r="S59" s="292">
        <f t="shared" si="6"/>
        <v>0.999524631580333</v>
      </c>
      <c r="T59" s="292"/>
      <c r="U59" s="292"/>
      <c r="V59" s="292"/>
      <c r="W59" s="291"/>
    </row>
    <row r="60" spans="1:23" ht="12.75">
      <c r="A60" s="290"/>
      <c r="B60" s="319" t="s">
        <v>282</v>
      </c>
      <c r="C60" s="291">
        <f t="shared" si="9"/>
        <v>6018.089</v>
      </c>
      <c r="D60" s="291">
        <v>0</v>
      </c>
      <c r="E60" s="291">
        <v>6018.089</v>
      </c>
      <c r="F60" s="291">
        <v>0</v>
      </c>
      <c r="G60" s="291">
        <v>0</v>
      </c>
      <c r="H60" s="291">
        <v>0</v>
      </c>
      <c r="I60" s="291"/>
      <c r="J60" s="291">
        <v>6016.689</v>
      </c>
      <c r="K60" s="291"/>
      <c r="L60" s="291">
        <f t="shared" si="11"/>
        <v>6016.689</v>
      </c>
      <c r="M60" s="291"/>
      <c r="N60" s="291"/>
      <c r="O60" s="291"/>
      <c r="P60" s="291"/>
      <c r="Q60" s="292">
        <f t="shared" si="5"/>
        <v>0.9997673680133345</v>
      </c>
      <c r="R60" s="292"/>
      <c r="S60" s="292">
        <f t="shared" si="6"/>
        <v>0.9997673680133345</v>
      </c>
      <c r="T60" s="292"/>
      <c r="U60" s="292"/>
      <c r="V60" s="292"/>
      <c r="W60" s="291"/>
    </row>
    <row r="61" spans="1:23" ht="12.75">
      <c r="A61" s="290"/>
      <c r="B61" s="319" t="s">
        <v>283</v>
      </c>
      <c r="C61" s="291">
        <f t="shared" si="9"/>
        <v>4049.105</v>
      </c>
      <c r="D61" s="291">
        <v>0</v>
      </c>
      <c r="E61" s="291">
        <v>4049.105</v>
      </c>
      <c r="F61" s="291">
        <v>0</v>
      </c>
      <c r="G61" s="291">
        <v>0</v>
      </c>
      <c r="H61" s="291">
        <v>0</v>
      </c>
      <c r="I61" s="291"/>
      <c r="J61" s="291">
        <v>4046.905</v>
      </c>
      <c r="K61" s="291"/>
      <c r="L61" s="291">
        <f t="shared" si="11"/>
        <v>4046.905</v>
      </c>
      <c r="M61" s="291"/>
      <c r="N61" s="291"/>
      <c r="O61" s="291"/>
      <c r="P61" s="291"/>
      <c r="Q61" s="292">
        <f aca="true" t="shared" si="12" ref="Q61:Q124">J61/C61</f>
        <v>0.9994566700542467</v>
      </c>
      <c r="R61" s="292"/>
      <c r="S61" s="292">
        <f aca="true" t="shared" si="13" ref="S61:S124">L61/E61</f>
        <v>0.9994566700542467</v>
      </c>
      <c r="T61" s="292"/>
      <c r="U61" s="292"/>
      <c r="V61" s="292"/>
      <c r="W61" s="291"/>
    </row>
    <row r="62" spans="1:23" ht="12.75">
      <c r="A62" s="290"/>
      <c r="B62" s="319" t="s">
        <v>284</v>
      </c>
      <c r="C62" s="291">
        <f t="shared" si="9"/>
        <v>2574.157</v>
      </c>
      <c r="D62" s="291">
        <v>0</v>
      </c>
      <c r="E62" s="291">
        <v>2574.157</v>
      </c>
      <c r="F62" s="291">
        <v>0</v>
      </c>
      <c r="G62" s="291">
        <v>0</v>
      </c>
      <c r="H62" s="291">
        <v>0</v>
      </c>
      <c r="I62" s="291"/>
      <c r="J62" s="291">
        <v>2573.257</v>
      </c>
      <c r="K62" s="291"/>
      <c r="L62" s="291">
        <f t="shared" si="11"/>
        <v>2573.257</v>
      </c>
      <c r="M62" s="291"/>
      <c r="N62" s="291"/>
      <c r="O62" s="291"/>
      <c r="P62" s="291"/>
      <c r="Q62" s="292">
        <f t="shared" si="12"/>
        <v>0.9996503709758184</v>
      </c>
      <c r="R62" s="292"/>
      <c r="S62" s="292">
        <f t="shared" si="13"/>
        <v>0.9996503709758184</v>
      </c>
      <c r="T62" s="292"/>
      <c r="U62" s="292"/>
      <c r="V62" s="292"/>
      <c r="W62" s="291"/>
    </row>
    <row r="63" spans="1:23" ht="12.75">
      <c r="A63" s="290"/>
      <c r="B63" s="319" t="s">
        <v>285</v>
      </c>
      <c r="C63" s="291">
        <f aca="true" t="shared" si="14" ref="C63:C126">SUM(D63:I63)</f>
        <v>6043.360464</v>
      </c>
      <c r="D63" s="291">
        <v>0</v>
      </c>
      <c r="E63" s="291">
        <v>6043.360464</v>
      </c>
      <c r="F63" s="291">
        <v>0</v>
      </c>
      <c r="G63" s="291">
        <v>0</v>
      </c>
      <c r="H63" s="291">
        <v>0</v>
      </c>
      <c r="I63" s="291"/>
      <c r="J63" s="291">
        <v>6040.860464</v>
      </c>
      <c r="K63" s="291"/>
      <c r="L63" s="291">
        <f t="shared" si="11"/>
        <v>6040.860464</v>
      </c>
      <c r="M63" s="291"/>
      <c r="N63" s="291"/>
      <c r="O63" s="291"/>
      <c r="P63" s="291"/>
      <c r="Q63" s="292">
        <f t="shared" si="12"/>
        <v>0.9995863228720357</v>
      </c>
      <c r="R63" s="292"/>
      <c r="S63" s="292">
        <f t="shared" si="13"/>
        <v>0.9995863228720357</v>
      </c>
      <c r="T63" s="292"/>
      <c r="U63" s="292"/>
      <c r="V63" s="292"/>
      <c r="W63" s="291"/>
    </row>
    <row r="64" spans="1:23" ht="12.75">
      <c r="A64" s="290"/>
      <c r="B64" s="319" t="s">
        <v>195</v>
      </c>
      <c r="C64" s="291">
        <f t="shared" si="14"/>
        <v>5533.809</v>
      </c>
      <c r="D64" s="291">
        <v>0</v>
      </c>
      <c r="E64" s="291">
        <v>5533.809</v>
      </c>
      <c r="F64" s="291">
        <v>0</v>
      </c>
      <c r="G64" s="291">
        <v>0</v>
      </c>
      <c r="H64" s="291">
        <v>0</v>
      </c>
      <c r="I64" s="291"/>
      <c r="J64" s="291">
        <v>5530.609</v>
      </c>
      <c r="K64" s="291"/>
      <c r="L64" s="291">
        <f t="shared" si="11"/>
        <v>5530.609</v>
      </c>
      <c r="M64" s="291"/>
      <c r="N64" s="291"/>
      <c r="O64" s="291"/>
      <c r="P64" s="291"/>
      <c r="Q64" s="292">
        <f t="shared" si="12"/>
        <v>0.9994217364567516</v>
      </c>
      <c r="R64" s="292"/>
      <c r="S64" s="292">
        <f t="shared" si="13"/>
        <v>0.9994217364567516</v>
      </c>
      <c r="T64" s="292"/>
      <c r="U64" s="292"/>
      <c r="V64" s="292"/>
      <c r="W64" s="291"/>
    </row>
    <row r="65" spans="1:23" ht="12.75">
      <c r="A65" s="290"/>
      <c r="B65" s="319" t="s">
        <v>175</v>
      </c>
      <c r="C65" s="291">
        <f t="shared" si="14"/>
        <v>3086.518</v>
      </c>
      <c r="D65" s="291">
        <v>0</v>
      </c>
      <c r="E65" s="291">
        <v>3086.518</v>
      </c>
      <c r="F65" s="291">
        <v>0</v>
      </c>
      <c r="G65" s="291">
        <v>0</v>
      </c>
      <c r="H65" s="291">
        <v>0</v>
      </c>
      <c r="I65" s="291"/>
      <c r="J65" s="291">
        <v>3085.018</v>
      </c>
      <c r="K65" s="291"/>
      <c r="L65" s="291">
        <f t="shared" si="11"/>
        <v>3085.018</v>
      </c>
      <c r="M65" s="291"/>
      <c r="N65" s="291"/>
      <c r="O65" s="291"/>
      <c r="P65" s="291"/>
      <c r="Q65" s="292">
        <f t="shared" si="12"/>
        <v>0.9995140154698595</v>
      </c>
      <c r="R65" s="292"/>
      <c r="S65" s="292">
        <f t="shared" si="13"/>
        <v>0.9995140154698595</v>
      </c>
      <c r="T65" s="292"/>
      <c r="U65" s="292"/>
      <c r="V65" s="292"/>
      <c r="W65" s="291"/>
    </row>
    <row r="66" spans="1:23" ht="12.75">
      <c r="A66" s="290"/>
      <c r="B66" s="319" t="s">
        <v>275</v>
      </c>
      <c r="C66" s="291">
        <f t="shared" si="14"/>
        <v>2877.216</v>
      </c>
      <c r="D66" s="291">
        <v>0</v>
      </c>
      <c r="E66" s="291">
        <v>2877.216</v>
      </c>
      <c r="F66" s="291">
        <v>0</v>
      </c>
      <c r="G66" s="291">
        <v>0</v>
      </c>
      <c r="H66" s="291">
        <v>0</v>
      </c>
      <c r="I66" s="291"/>
      <c r="J66" s="291">
        <v>2876.216</v>
      </c>
      <c r="K66" s="291"/>
      <c r="L66" s="291">
        <f t="shared" si="11"/>
        <v>2876.216</v>
      </c>
      <c r="M66" s="291"/>
      <c r="N66" s="291"/>
      <c r="O66" s="291"/>
      <c r="P66" s="291"/>
      <c r="Q66" s="292">
        <f t="shared" si="12"/>
        <v>0.9996524418048558</v>
      </c>
      <c r="R66" s="292"/>
      <c r="S66" s="292">
        <f t="shared" si="13"/>
        <v>0.9996524418048558</v>
      </c>
      <c r="T66" s="292"/>
      <c r="U66" s="292"/>
      <c r="V66" s="292"/>
      <c r="W66" s="291"/>
    </row>
    <row r="67" spans="1:23" ht="12.75">
      <c r="A67" s="290"/>
      <c r="B67" s="319" t="s">
        <v>176</v>
      </c>
      <c r="C67" s="291">
        <f t="shared" si="14"/>
        <v>4621.067791</v>
      </c>
      <c r="D67" s="291">
        <v>0</v>
      </c>
      <c r="E67" s="291">
        <v>4621.067791</v>
      </c>
      <c r="F67" s="291">
        <v>0</v>
      </c>
      <c r="G67" s="291">
        <v>0</v>
      </c>
      <c r="H67" s="291">
        <v>0</v>
      </c>
      <c r="I67" s="291"/>
      <c r="J67" s="291">
        <v>4619.767791</v>
      </c>
      <c r="K67" s="291"/>
      <c r="L67" s="291">
        <f t="shared" si="11"/>
        <v>4619.767791</v>
      </c>
      <c r="M67" s="291"/>
      <c r="N67" s="291"/>
      <c r="O67" s="291"/>
      <c r="P67" s="291"/>
      <c r="Q67" s="292">
        <f t="shared" si="12"/>
        <v>0.9997186797383644</v>
      </c>
      <c r="R67" s="292"/>
      <c r="S67" s="292">
        <f t="shared" si="13"/>
        <v>0.9997186797383644</v>
      </c>
      <c r="T67" s="292"/>
      <c r="U67" s="292"/>
      <c r="V67" s="292"/>
      <c r="W67" s="291"/>
    </row>
    <row r="68" spans="1:23" ht="12.75">
      <c r="A68" s="290"/>
      <c r="B68" s="319" t="s">
        <v>178</v>
      </c>
      <c r="C68" s="291">
        <f t="shared" si="14"/>
        <v>5260.239</v>
      </c>
      <c r="D68" s="291">
        <v>0</v>
      </c>
      <c r="E68" s="291">
        <v>5260.239</v>
      </c>
      <c r="F68" s="291">
        <v>0</v>
      </c>
      <c r="G68" s="291">
        <v>0</v>
      </c>
      <c r="H68" s="291">
        <v>0</v>
      </c>
      <c r="I68" s="291"/>
      <c r="J68" s="291">
        <v>5259.239</v>
      </c>
      <c r="K68" s="291"/>
      <c r="L68" s="291">
        <f t="shared" si="11"/>
        <v>5259.239</v>
      </c>
      <c r="M68" s="291"/>
      <c r="N68" s="291"/>
      <c r="O68" s="291"/>
      <c r="P68" s="291"/>
      <c r="Q68" s="292">
        <f t="shared" si="12"/>
        <v>0.9998098945694293</v>
      </c>
      <c r="R68" s="292"/>
      <c r="S68" s="292">
        <f t="shared" si="13"/>
        <v>0.9998098945694293</v>
      </c>
      <c r="T68" s="292"/>
      <c r="U68" s="292"/>
      <c r="V68" s="292"/>
      <c r="W68" s="291"/>
    </row>
    <row r="69" spans="1:23" ht="12.75">
      <c r="A69" s="290"/>
      <c r="B69" s="319" t="s">
        <v>279</v>
      </c>
      <c r="C69" s="291">
        <f t="shared" si="14"/>
        <v>2688.92</v>
      </c>
      <c r="D69" s="291">
        <v>0</v>
      </c>
      <c r="E69" s="291">
        <v>2688.92</v>
      </c>
      <c r="F69" s="291">
        <v>0</v>
      </c>
      <c r="G69" s="291">
        <v>0</v>
      </c>
      <c r="H69" s="291">
        <v>0</v>
      </c>
      <c r="I69" s="291"/>
      <c r="J69" s="291">
        <v>2688.32</v>
      </c>
      <c r="K69" s="291"/>
      <c r="L69" s="291">
        <f t="shared" si="11"/>
        <v>2688.32</v>
      </c>
      <c r="M69" s="291"/>
      <c r="N69" s="291"/>
      <c r="O69" s="291"/>
      <c r="P69" s="291"/>
      <c r="Q69" s="292">
        <f t="shared" si="12"/>
        <v>0.9997768620858932</v>
      </c>
      <c r="R69" s="292"/>
      <c r="S69" s="292">
        <f t="shared" si="13"/>
        <v>0.9997768620858932</v>
      </c>
      <c r="T69" s="292"/>
      <c r="U69" s="292"/>
      <c r="V69" s="292"/>
      <c r="W69" s="291"/>
    </row>
    <row r="70" spans="1:23" s="127" customFormat="1" ht="12.75">
      <c r="A70" s="290"/>
      <c r="B70" s="319" t="s">
        <v>177</v>
      </c>
      <c r="C70" s="291">
        <f t="shared" si="14"/>
        <v>4737.335</v>
      </c>
      <c r="D70" s="291">
        <v>0</v>
      </c>
      <c r="E70" s="291">
        <v>4737.335</v>
      </c>
      <c r="F70" s="291">
        <v>0</v>
      </c>
      <c r="G70" s="291">
        <v>0</v>
      </c>
      <c r="H70" s="291">
        <v>0</v>
      </c>
      <c r="I70" s="291"/>
      <c r="J70" s="291">
        <v>4736.135</v>
      </c>
      <c r="K70" s="291"/>
      <c r="L70" s="291">
        <f t="shared" si="11"/>
        <v>4736.135</v>
      </c>
      <c r="M70" s="291"/>
      <c r="N70" s="291"/>
      <c r="O70" s="291"/>
      <c r="P70" s="291"/>
      <c r="Q70" s="292">
        <f t="shared" si="12"/>
        <v>0.9997466930246648</v>
      </c>
      <c r="R70" s="292"/>
      <c r="S70" s="292">
        <f t="shared" si="13"/>
        <v>0.9997466930246648</v>
      </c>
      <c r="T70" s="292"/>
      <c r="U70" s="292"/>
      <c r="V70" s="292"/>
      <c r="W70" s="291"/>
    </row>
    <row r="71" spans="1:23" s="127" customFormat="1" ht="12.75">
      <c r="A71" s="294"/>
      <c r="B71" s="319" t="s">
        <v>182</v>
      </c>
      <c r="C71" s="291">
        <f t="shared" si="14"/>
        <v>5417.766072</v>
      </c>
      <c r="D71" s="291">
        <v>0</v>
      </c>
      <c r="E71" s="291">
        <v>5417.766072</v>
      </c>
      <c r="F71" s="291">
        <v>0</v>
      </c>
      <c r="G71" s="291">
        <v>0</v>
      </c>
      <c r="H71" s="291">
        <v>0</v>
      </c>
      <c r="I71" s="291"/>
      <c r="J71" s="291">
        <v>5414.266072</v>
      </c>
      <c r="K71" s="287"/>
      <c r="L71" s="291">
        <f t="shared" si="11"/>
        <v>5414.266072</v>
      </c>
      <c r="M71" s="287"/>
      <c r="N71" s="287"/>
      <c r="O71" s="287"/>
      <c r="P71" s="287"/>
      <c r="Q71" s="292">
        <f t="shared" si="12"/>
        <v>0.99935397727523</v>
      </c>
      <c r="R71" s="292"/>
      <c r="S71" s="292">
        <f t="shared" si="13"/>
        <v>0.99935397727523</v>
      </c>
      <c r="T71" s="292"/>
      <c r="U71" s="292"/>
      <c r="V71" s="292"/>
      <c r="W71" s="291"/>
    </row>
    <row r="72" spans="1:23" s="297" customFormat="1" ht="13.5">
      <c r="A72" s="295"/>
      <c r="B72" s="319" t="s">
        <v>271</v>
      </c>
      <c r="C72" s="291">
        <f t="shared" si="14"/>
        <v>3464.485</v>
      </c>
      <c r="D72" s="291">
        <v>0</v>
      </c>
      <c r="E72" s="291">
        <v>3464.485</v>
      </c>
      <c r="F72" s="291">
        <v>0</v>
      </c>
      <c r="G72" s="291">
        <v>0</v>
      </c>
      <c r="H72" s="291">
        <v>0</v>
      </c>
      <c r="I72" s="291"/>
      <c r="J72" s="291">
        <v>3463.885</v>
      </c>
      <c r="K72" s="296"/>
      <c r="L72" s="291">
        <f t="shared" si="11"/>
        <v>3463.885</v>
      </c>
      <c r="M72" s="296"/>
      <c r="N72" s="296"/>
      <c r="O72" s="296"/>
      <c r="P72" s="296"/>
      <c r="Q72" s="292">
        <f t="shared" si="12"/>
        <v>0.999826814086365</v>
      </c>
      <c r="R72" s="292"/>
      <c r="S72" s="292">
        <f t="shared" si="13"/>
        <v>0.999826814086365</v>
      </c>
      <c r="T72" s="292"/>
      <c r="U72" s="292"/>
      <c r="V72" s="292"/>
      <c r="W72" s="291"/>
    </row>
    <row r="73" spans="1:23" s="127" customFormat="1" ht="12.75">
      <c r="A73" s="294"/>
      <c r="B73" s="319" t="s">
        <v>278</v>
      </c>
      <c r="C73" s="291">
        <f t="shared" si="14"/>
        <v>5251.022414</v>
      </c>
      <c r="D73" s="291">
        <v>0</v>
      </c>
      <c r="E73" s="291">
        <v>5251.022414</v>
      </c>
      <c r="F73" s="291">
        <v>0</v>
      </c>
      <c r="G73" s="291">
        <v>0</v>
      </c>
      <c r="H73" s="291">
        <v>0</v>
      </c>
      <c r="I73" s="291"/>
      <c r="J73" s="291">
        <v>5248.522414</v>
      </c>
      <c r="K73" s="291"/>
      <c r="L73" s="291">
        <f t="shared" si="11"/>
        <v>5248.522414</v>
      </c>
      <c r="M73" s="291"/>
      <c r="N73" s="291"/>
      <c r="O73" s="291"/>
      <c r="P73" s="291"/>
      <c r="Q73" s="292">
        <f t="shared" si="12"/>
        <v>0.9995239022417168</v>
      </c>
      <c r="R73" s="292"/>
      <c r="S73" s="292">
        <f t="shared" si="13"/>
        <v>0.9995239022417168</v>
      </c>
      <c r="T73" s="292"/>
      <c r="U73" s="292"/>
      <c r="V73" s="292"/>
      <c r="W73" s="291"/>
    </row>
    <row r="74" spans="1:23" s="127" customFormat="1" ht="12.75">
      <c r="A74" s="294"/>
      <c r="B74" s="320" t="s">
        <v>286</v>
      </c>
      <c r="C74" s="291"/>
      <c r="D74" s="291"/>
      <c r="E74" s="291"/>
      <c r="F74" s="291"/>
      <c r="G74" s="291"/>
      <c r="H74" s="291"/>
      <c r="I74" s="291"/>
      <c r="J74" s="291"/>
      <c r="K74" s="291"/>
      <c r="L74" s="291"/>
      <c r="M74" s="291"/>
      <c r="N74" s="291"/>
      <c r="O74" s="291"/>
      <c r="P74" s="291"/>
      <c r="Q74" s="292"/>
      <c r="R74" s="292"/>
      <c r="S74" s="292"/>
      <c r="T74" s="292"/>
      <c r="U74" s="292"/>
      <c r="V74" s="292"/>
      <c r="W74" s="291"/>
    </row>
    <row r="75" spans="1:23" s="127" customFormat="1" ht="12.75">
      <c r="A75" s="294"/>
      <c r="B75" s="319" t="s">
        <v>179</v>
      </c>
      <c r="C75" s="291">
        <f t="shared" si="14"/>
        <v>3972.3465</v>
      </c>
      <c r="D75" s="291">
        <v>0</v>
      </c>
      <c r="E75" s="291">
        <v>3972.3465</v>
      </c>
      <c r="F75" s="291">
        <v>0</v>
      </c>
      <c r="G75" s="291">
        <v>0</v>
      </c>
      <c r="H75" s="291">
        <v>0</v>
      </c>
      <c r="I75" s="291"/>
      <c r="J75" s="291">
        <v>3970.6465</v>
      </c>
      <c r="K75" s="291"/>
      <c r="L75" s="291">
        <f t="shared" si="11"/>
        <v>3970.6465</v>
      </c>
      <c r="M75" s="291"/>
      <c r="N75" s="291"/>
      <c r="O75" s="291"/>
      <c r="P75" s="291"/>
      <c r="Q75" s="292">
        <f t="shared" si="12"/>
        <v>0.9995720413614472</v>
      </c>
      <c r="R75" s="292"/>
      <c r="S75" s="292">
        <f t="shared" si="13"/>
        <v>0.9995720413614472</v>
      </c>
      <c r="T75" s="292"/>
      <c r="U75" s="292"/>
      <c r="V75" s="292"/>
      <c r="W75" s="291"/>
    </row>
    <row r="76" spans="1:23" s="127" customFormat="1" ht="12.75">
      <c r="A76" s="294"/>
      <c r="B76" s="319" t="s">
        <v>271</v>
      </c>
      <c r="C76" s="291">
        <f t="shared" si="14"/>
        <v>1978.6075</v>
      </c>
      <c r="D76" s="291">
        <v>0</v>
      </c>
      <c r="E76" s="291">
        <v>1978.6075</v>
      </c>
      <c r="F76" s="291">
        <v>0</v>
      </c>
      <c r="G76" s="291">
        <v>0</v>
      </c>
      <c r="H76" s="291">
        <v>0</v>
      </c>
      <c r="I76" s="291"/>
      <c r="J76" s="291">
        <v>1978.0075</v>
      </c>
      <c r="K76" s="291"/>
      <c r="L76" s="291">
        <f t="shared" si="11"/>
        <v>1978.0075</v>
      </c>
      <c r="M76" s="291"/>
      <c r="N76" s="291"/>
      <c r="O76" s="291"/>
      <c r="P76" s="291"/>
      <c r="Q76" s="292">
        <f t="shared" si="12"/>
        <v>0.9996967564309748</v>
      </c>
      <c r="R76" s="292"/>
      <c r="S76" s="292">
        <f t="shared" si="13"/>
        <v>0.9996967564309748</v>
      </c>
      <c r="T76" s="292"/>
      <c r="U76" s="292"/>
      <c r="V76" s="292"/>
      <c r="W76" s="291"/>
    </row>
    <row r="77" spans="1:23" s="127" customFormat="1" ht="12.75">
      <c r="A77" s="294"/>
      <c r="B77" s="319" t="s">
        <v>181</v>
      </c>
      <c r="C77" s="291">
        <f t="shared" si="14"/>
        <v>3128.6</v>
      </c>
      <c r="D77" s="291">
        <v>0</v>
      </c>
      <c r="E77" s="291">
        <v>3128.6</v>
      </c>
      <c r="F77" s="291">
        <v>0</v>
      </c>
      <c r="G77" s="291">
        <v>0</v>
      </c>
      <c r="H77" s="291">
        <v>0</v>
      </c>
      <c r="I77" s="291"/>
      <c r="J77" s="291">
        <v>3127.7</v>
      </c>
      <c r="K77" s="291"/>
      <c r="L77" s="291">
        <f t="shared" si="11"/>
        <v>3127.7</v>
      </c>
      <c r="M77" s="291"/>
      <c r="N77" s="291"/>
      <c r="O77" s="291"/>
      <c r="P77" s="291"/>
      <c r="Q77" s="292">
        <f t="shared" si="12"/>
        <v>0.9997123313942338</v>
      </c>
      <c r="R77" s="292"/>
      <c r="S77" s="292">
        <f t="shared" si="13"/>
        <v>0.9997123313942338</v>
      </c>
      <c r="T77" s="292"/>
      <c r="U77" s="292"/>
      <c r="V77" s="292"/>
      <c r="W77" s="291"/>
    </row>
    <row r="78" spans="1:23" s="127" customFormat="1" ht="12.75">
      <c r="A78" s="294"/>
      <c r="B78" s="319" t="s">
        <v>282</v>
      </c>
      <c r="C78" s="291">
        <f t="shared" si="14"/>
        <v>3809.091819</v>
      </c>
      <c r="D78" s="291">
        <v>0</v>
      </c>
      <c r="E78" s="291">
        <v>3809.091819</v>
      </c>
      <c r="F78" s="291">
        <v>0</v>
      </c>
      <c r="G78" s="291">
        <v>0</v>
      </c>
      <c r="H78" s="291">
        <v>0</v>
      </c>
      <c r="I78" s="291"/>
      <c r="J78" s="291">
        <v>3808.591819</v>
      </c>
      <c r="K78" s="291"/>
      <c r="L78" s="291">
        <f t="shared" si="11"/>
        <v>3808.591819</v>
      </c>
      <c r="M78" s="291"/>
      <c r="N78" s="291"/>
      <c r="O78" s="291"/>
      <c r="P78" s="291"/>
      <c r="Q78" s="292">
        <f t="shared" si="12"/>
        <v>0.9998687351148885</v>
      </c>
      <c r="R78" s="292"/>
      <c r="S78" s="292">
        <f t="shared" si="13"/>
        <v>0.9998687351148885</v>
      </c>
      <c r="T78" s="292"/>
      <c r="U78" s="292"/>
      <c r="V78" s="292"/>
      <c r="W78" s="291"/>
    </row>
    <row r="79" spans="1:23" s="127" customFormat="1" ht="12.75">
      <c r="A79" s="294"/>
      <c r="B79" s="319" t="s">
        <v>278</v>
      </c>
      <c r="C79" s="291">
        <f t="shared" si="14"/>
        <v>3398.1995</v>
      </c>
      <c r="D79" s="291">
        <v>0</v>
      </c>
      <c r="E79" s="291">
        <v>3398.1995</v>
      </c>
      <c r="F79" s="291">
        <v>0</v>
      </c>
      <c r="G79" s="291">
        <v>0</v>
      </c>
      <c r="H79" s="291">
        <v>0</v>
      </c>
      <c r="I79" s="291"/>
      <c r="J79" s="291">
        <v>3397.1995</v>
      </c>
      <c r="K79" s="291"/>
      <c r="L79" s="291">
        <f t="shared" si="11"/>
        <v>3397.1995</v>
      </c>
      <c r="M79" s="291"/>
      <c r="N79" s="291"/>
      <c r="O79" s="291"/>
      <c r="P79" s="291"/>
      <c r="Q79" s="292">
        <f t="shared" si="12"/>
        <v>0.9997057265178222</v>
      </c>
      <c r="R79" s="292"/>
      <c r="S79" s="292">
        <f t="shared" si="13"/>
        <v>0.9997057265178222</v>
      </c>
      <c r="T79" s="292"/>
      <c r="U79" s="292"/>
      <c r="V79" s="292"/>
      <c r="W79" s="291"/>
    </row>
    <row r="80" spans="1:23" s="127" customFormat="1" ht="12.75">
      <c r="A80" s="294"/>
      <c r="B80" s="319" t="s">
        <v>180</v>
      </c>
      <c r="C80" s="291">
        <f t="shared" si="14"/>
        <v>3225.5175</v>
      </c>
      <c r="D80" s="291">
        <v>0</v>
      </c>
      <c r="E80" s="291">
        <v>3225.5175</v>
      </c>
      <c r="F80" s="291">
        <v>0</v>
      </c>
      <c r="G80" s="291">
        <v>0</v>
      </c>
      <c r="H80" s="291">
        <v>0</v>
      </c>
      <c r="I80" s="291"/>
      <c r="J80" s="291">
        <v>3224.0175</v>
      </c>
      <c r="K80" s="291"/>
      <c r="L80" s="291">
        <f t="shared" si="11"/>
        <v>3224.0175</v>
      </c>
      <c r="M80" s="291"/>
      <c r="N80" s="291"/>
      <c r="O80" s="291"/>
      <c r="P80" s="291"/>
      <c r="Q80" s="292">
        <f t="shared" si="12"/>
        <v>0.9995349583438936</v>
      </c>
      <c r="R80" s="292"/>
      <c r="S80" s="292">
        <f t="shared" si="13"/>
        <v>0.9995349583438936</v>
      </c>
      <c r="T80" s="292"/>
      <c r="U80" s="292"/>
      <c r="V80" s="292"/>
      <c r="W80" s="291"/>
    </row>
    <row r="81" spans="1:23" s="127" customFormat="1" ht="12.75">
      <c r="A81" s="294"/>
      <c r="B81" s="319" t="s">
        <v>285</v>
      </c>
      <c r="C81" s="291">
        <f t="shared" si="14"/>
        <v>3995.6645</v>
      </c>
      <c r="D81" s="291">
        <v>0</v>
      </c>
      <c r="E81" s="291">
        <v>3995.6645</v>
      </c>
      <c r="F81" s="291">
        <v>0</v>
      </c>
      <c r="G81" s="291">
        <v>0</v>
      </c>
      <c r="H81" s="291">
        <v>0</v>
      </c>
      <c r="I81" s="291"/>
      <c r="J81" s="291">
        <v>3994.1645</v>
      </c>
      <c r="K81" s="291"/>
      <c r="L81" s="291">
        <f t="shared" si="11"/>
        <v>3994.1645</v>
      </c>
      <c r="M81" s="291"/>
      <c r="N81" s="291"/>
      <c r="O81" s="291"/>
      <c r="P81" s="291"/>
      <c r="Q81" s="292">
        <f t="shared" si="12"/>
        <v>0.9996245931058526</v>
      </c>
      <c r="R81" s="292"/>
      <c r="S81" s="292">
        <f t="shared" si="13"/>
        <v>0.9996245931058526</v>
      </c>
      <c r="T81" s="292"/>
      <c r="U81" s="292"/>
      <c r="V81" s="292"/>
      <c r="W81" s="291"/>
    </row>
    <row r="82" spans="1:23" s="127" customFormat="1" ht="12.75">
      <c r="A82" s="294"/>
      <c r="B82" s="319" t="s">
        <v>176</v>
      </c>
      <c r="C82" s="291">
        <f t="shared" si="14"/>
        <v>2557.613</v>
      </c>
      <c r="D82" s="291">
        <v>0</v>
      </c>
      <c r="E82" s="291">
        <v>2557.613</v>
      </c>
      <c r="F82" s="291">
        <v>0</v>
      </c>
      <c r="G82" s="291">
        <v>0</v>
      </c>
      <c r="H82" s="291">
        <v>0</v>
      </c>
      <c r="I82" s="291"/>
      <c r="J82" s="291">
        <v>2557.113</v>
      </c>
      <c r="K82" s="287"/>
      <c r="L82" s="291">
        <f t="shared" si="11"/>
        <v>2557.113</v>
      </c>
      <c r="M82" s="287"/>
      <c r="N82" s="287"/>
      <c r="O82" s="287"/>
      <c r="P82" s="287"/>
      <c r="Q82" s="292">
        <f t="shared" si="12"/>
        <v>0.9998045052163873</v>
      </c>
      <c r="R82" s="292"/>
      <c r="S82" s="292">
        <f t="shared" si="13"/>
        <v>0.9998045052163873</v>
      </c>
      <c r="T82" s="292"/>
      <c r="U82" s="292"/>
      <c r="V82" s="292"/>
      <c r="W82" s="291"/>
    </row>
    <row r="83" spans="1:23" s="297" customFormat="1" ht="13.5">
      <c r="A83" s="295"/>
      <c r="B83" s="319" t="s">
        <v>182</v>
      </c>
      <c r="C83" s="291">
        <f t="shared" si="14"/>
        <v>4261.192</v>
      </c>
      <c r="D83" s="291">
        <v>0</v>
      </c>
      <c r="E83" s="291">
        <v>4261.192</v>
      </c>
      <c r="F83" s="291">
        <v>0</v>
      </c>
      <c r="G83" s="291">
        <v>0</v>
      </c>
      <c r="H83" s="291">
        <v>0</v>
      </c>
      <c r="I83" s="291"/>
      <c r="J83" s="291">
        <v>4258.292</v>
      </c>
      <c r="K83" s="296"/>
      <c r="L83" s="291">
        <f t="shared" si="11"/>
        <v>4258.292</v>
      </c>
      <c r="M83" s="296"/>
      <c r="N83" s="296"/>
      <c r="O83" s="296"/>
      <c r="P83" s="296"/>
      <c r="Q83" s="292">
        <f t="shared" si="12"/>
        <v>0.9993194392554948</v>
      </c>
      <c r="R83" s="292"/>
      <c r="S83" s="292">
        <f t="shared" si="13"/>
        <v>0.9993194392554948</v>
      </c>
      <c r="T83" s="292"/>
      <c r="U83" s="292"/>
      <c r="V83" s="292"/>
      <c r="W83" s="291"/>
    </row>
    <row r="84" spans="1:23" s="127" customFormat="1" ht="12.75">
      <c r="A84" s="290"/>
      <c r="B84" s="319" t="s">
        <v>195</v>
      </c>
      <c r="C84" s="291">
        <f t="shared" si="14"/>
        <v>3829.7795</v>
      </c>
      <c r="D84" s="291">
        <v>0</v>
      </c>
      <c r="E84" s="291">
        <v>3829.7795</v>
      </c>
      <c r="F84" s="291">
        <v>0</v>
      </c>
      <c r="G84" s="291">
        <v>0</v>
      </c>
      <c r="H84" s="291">
        <v>0</v>
      </c>
      <c r="I84" s="291"/>
      <c r="J84" s="291">
        <v>3827.5795</v>
      </c>
      <c r="K84" s="291"/>
      <c r="L84" s="291">
        <f t="shared" si="11"/>
        <v>3827.5795</v>
      </c>
      <c r="M84" s="291"/>
      <c r="N84" s="291"/>
      <c r="O84" s="291"/>
      <c r="P84" s="291"/>
      <c r="Q84" s="292">
        <f t="shared" si="12"/>
        <v>0.9994255543954945</v>
      </c>
      <c r="R84" s="292"/>
      <c r="S84" s="292">
        <f t="shared" si="13"/>
        <v>0.9994255543954945</v>
      </c>
      <c r="T84" s="292"/>
      <c r="U84" s="292"/>
      <c r="V84" s="292"/>
      <c r="W84" s="291"/>
    </row>
    <row r="85" spans="1:23" s="127" customFormat="1" ht="12.75">
      <c r="A85" s="290"/>
      <c r="B85" s="319" t="s">
        <v>178</v>
      </c>
      <c r="C85" s="291">
        <f t="shared" si="14"/>
        <v>2831.349</v>
      </c>
      <c r="D85" s="291">
        <v>0</v>
      </c>
      <c r="E85" s="291">
        <v>2831.349</v>
      </c>
      <c r="F85" s="291">
        <v>0</v>
      </c>
      <c r="G85" s="291">
        <v>0</v>
      </c>
      <c r="H85" s="291">
        <v>0</v>
      </c>
      <c r="I85" s="291"/>
      <c r="J85" s="291">
        <v>2829.949</v>
      </c>
      <c r="K85" s="291"/>
      <c r="L85" s="291">
        <f t="shared" si="11"/>
        <v>2829.949</v>
      </c>
      <c r="M85" s="291"/>
      <c r="N85" s="291"/>
      <c r="O85" s="291"/>
      <c r="P85" s="291"/>
      <c r="Q85" s="292">
        <f t="shared" si="12"/>
        <v>0.999505536053662</v>
      </c>
      <c r="R85" s="292"/>
      <c r="S85" s="292">
        <f t="shared" si="13"/>
        <v>0.999505536053662</v>
      </c>
      <c r="T85" s="292"/>
      <c r="U85" s="292"/>
      <c r="V85" s="292"/>
      <c r="W85" s="291"/>
    </row>
    <row r="86" spans="1:23" s="127" customFormat="1" ht="12.75">
      <c r="A86" s="290"/>
      <c r="B86" s="319" t="s">
        <v>177</v>
      </c>
      <c r="C86" s="291">
        <f t="shared" si="14"/>
        <v>2838.894</v>
      </c>
      <c r="D86" s="291">
        <v>0</v>
      </c>
      <c r="E86" s="291">
        <v>2838.894</v>
      </c>
      <c r="F86" s="291">
        <v>0</v>
      </c>
      <c r="G86" s="291">
        <v>0</v>
      </c>
      <c r="H86" s="291">
        <v>0</v>
      </c>
      <c r="I86" s="291"/>
      <c r="J86" s="291">
        <v>2837.994</v>
      </c>
      <c r="K86" s="291"/>
      <c r="L86" s="291">
        <f t="shared" si="11"/>
        <v>2837.994</v>
      </c>
      <c r="M86" s="291"/>
      <c r="N86" s="291"/>
      <c r="O86" s="291"/>
      <c r="P86" s="291"/>
      <c r="Q86" s="292">
        <f t="shared" si="12"/>
        <v>0.9996829751304559</v>
      </c>
      <c r="R86" s="292"/>
      <c r="S86" s="292">
        <f t="shared" si="13"/>
        <v>0.9996829751304559</v>
      </c>
      <c r="T86" s="292"/>
      <c r="U86" s="292"/>
      <c r="V86" s="292"/>
      <c r="W86" s="291"/>
    </row>
    <row r="87" spans="1:23" s="127" customFormat="1" ht="12.75">
      <c r="A87" s="290"/>
      <c r="B87" s="319" t="s">
        <v>225</v>
      </c>
      <c r="C87" s="291">
        <f t="shared" si="14"/>
        <v>5042.381</v>
      </c>
      <c r="D87" s="291">
        <v>0</v>
      </c>
      <c r="E87" s="291">
        <v>5042.381</v>
      </c>
      <c r="F87" s="291">
        <v>0</v>
      </c>
      <c r="G87" s="291">
        <v>0</v>
      </c>
      <c r="H87" s="291">
        <v>0</v>
      </c>
      <c r="I87" s="291"/>
      <c r="J87" s="291">
        <v>5041.981</v>
      </c>
      <c r="K87" s="291"/>
      <c r="L87" s="291">
        <f t="shared" si="11"/>
        <v>5041.981</v>
      </c>
      <c r="M87" s="291"/>
      <c r="N87" s="291"/>
      <c r="O87" s="291"/>
      <c r="P87" s="291"/>
      <c r="Q87" s="292">
        <f t="shared" si="12"/>
        <v>0.9999206723966315</v>
      </c>
      <c r="R87" s="292"/>
      <c r="S87" s="292">
        <f t="shared" si="13"/>
        <v>0.9999206723966315</v>
      </c>
      <c r="T87" s="292"/>
      <c r="U87" s="292"/>
      <c r="V87" s="292"/>
      <c r="W87" s="291"/>
    </row>
    <row r="88" spans="1:23" s="127" customFormat="1" ht="12.75">
      <c r="A88" s="290"/>
      <c r="B88" s="319" t="s">
        <v>175</v>
      </c>
      <c r="C88" s="291">
        <f t="shared" si="14"/>
        <v>2691.195</v>
      </c>
      <c r="D88" s="291">
        <v>0</v>
      </c>
      <c r="E88" s="291">
        <v>2691.195</v>
      </c>
      <c r="F88" s="291">
        <v>0</v>
      </c>
      <c r="G88" s="291">
        <v>0</v>
      </c>
      <c r="H88" s="291">
        <v>0</v>
      </c>
      <c r="I88" s="291"/>
      <c r="J88" s="291">
        <v>2690.795</v>
      </c>
      <c r="K88" s="291"/>
      <c r="L88" s="291">
        <f t="shared" si="11"/>
        <v>2690.795</v>
      </c>
      <c r="M88" s="291"/>
      <c r="N88" s="291"/>
      <c r="O88" s="291"/>
      <c r="P88" s="291"/>
      <c r="Q88" s="292">
        <f t="shared" si="12"/>
        <v>0.9998513671435924</v>
      </c>
      <c r="R88" s="292"/>
      <c r="S88" s="292">
        <f t="shared" si="13"/>
        <v>0.9998513671435924</v>
      </c>
      <c r="T88" s="292"/>
      <c r="U88" s="292"/>
      <c r="V88" s="292"/>
      <c r="W88" s="291"/>
    </row>
    <row r="89" spans="1:23" s="127" customFormat="1" ht="12.75">
      <c r="A89" s="289">
        <v>3</v>
      </c>
      <c r="B89" s="320" t="s">
        <v>318</v>
      </c>
      <c r="C89" s="287">
        <f t="shared" si="14"/>
        <v>25871.597807</v>
      </c>
      <c r="D89" s="287">
        <f aca="true" t="shared" si="15" ref="D89:O89">SUM(D90:D109)</f>
        <v>18306.26674</v>
      </c>
      <c r="E89" s="287">
        <v>7565.331066999999</v>
      </c>
      <c r="F89" s="287">
        <f t="shared" si="15"/>
        <v>0</v>
      </c>
      <c r="G89" s="287">
        <f t="shared" si="15"/>
        <v>0</v>
      </c>
      <c r="H89" s="287">
        <f t="shared" si="15"/>
        <v>0</v>
      </c>
      <c r="I89" s="287"/>
      <c r="J89" s="287">
        <f t="shared" si="15"/>
        <v>23997.475907000004</v>
      </c>
      <c r="K89" s="287">
        <f t="shared" si="15"/>
        <v>16466.51274</v>
      </c>
      <c r="L89" s="287">
        <f t="shared" si="15"/>
        <v>7530.963167</v>
      </c>
      <c r="M89" s="287">
        <f t="shared" si="15"/>
        <v>0</v>
      </c>
      <c r="N89" s="287">
        <f t="shared" si="15"/>
        <v>0</v>
      </c>
      <c r="O89" s="287">
        <f t="shared" si="15"/>
        <v>0</v>
      </c>
      <c r="P89" s="287"/>
      <c r="Q89" s="288">
        <f t="shared" si="12"/>
        <v>0.927560643374994</v>
      </c>
      <c r="R89" s="288">
        <f>K89/D89</f>
        <v>0.8995014097560341</v>
      </c>
      <c r="S89" s="288">
        <f t="shared" si="13"/>
        <v>0.9954571849274498</v>
      </c>
      <c r="T89" s="288"/>
      <c r="U89" s="288"/>
      <c r="V89" s="288"/>
      <c r="W89" s="287"/>
    </row>
    <row r="90" spans="1:23" s="127" customFormat="1" ht="12.75">
      <c r="A90" s="290"/>
      <c r="B90" s="319" t="s">
        <v>287</v>
      </c>
      <c r="C90" s="291">
        <f t="shared" si="14"/>
        <v>300</v>
      </c>
      <c r="D90" s="291">
        <v>0</v>
      </c>
      <c r="E90" s="291">
        <v>300</v>
      </c>
      <c r="F90" s="291">
        <v>0</v>
      </c>
      <c r="G90" s="291">
        <v>0</v>
      </c>
      <c r="H90" s="291">
        <v>0</v>
      </c>
      <c r="I90" s="291"/>
      <c r="J90" s="291">
        <f aca="true" t="shared" si="16" ref="J90:J103">K90+L90+M90</f>
        <v>300</v>
      </c>
      <c r="K90" s="291"/>
      <c r="L90" s="291">
        <v>300</v>
      </c>
      <c r="M90" s="291"/>
      <c r="N90" s="291"/>
      <c r="O90" s="291"/>
      <c r="P90" s="291"/>
      <c r="Q90" s="292">
        <f t="shared" si="12"/>
        <v>1</v>
      </c>
      <c r="R90" s="292"/>
      <c r="S90" s="292">
        <f t="shared" si="13"/>
        <v>1</v>
      </c>
      <c r="T90" s="292"/>
      <c r="U90" s="292"/>
      <c r="V90" s="292"/>
      <c r="W90" s="291"/>
    </row>
    <row r="91" spans="1:23" s="127" customFormat="1" ht="12.75">
      <c r="A91" s="290"/>
      <c r="B91" s="319" t="s">
        <v>288</v>
      </c>
      <c r="C91" s="291">
        <f t="shared" si="14"/>
        <v>520</v>
      </c>
      <c r="D91" s="291">
        <v>0</v>
      </c>
      <c r="E91" s="291">
        <v>520</v>
      </c>
      <c r="F91" s="291">
        <v>0</v>
      </c>
      <c r="G91" s="291">
        <v>0</v>
      </c>
      <c r="H91" s="291">
        <v>0</v>
      </c>
      <c r="I91" s="291"/>
      <c r="J91" s="291">
        <f t="shared" si="16"/>
        <v>520</v>
      </c>
      <c r="K91" s="291"/>
      <c r="L91" s="291">
        <v>520</v>
      </c>
      <c r="M91" s="291"/>
      <c r="N91" s="291"/>
      <c r="O91" s="291"/>
      <c r="P91" s="291"/>
      <c r="Q91" s="292">
        <f t="shared" si="12"/>
        <v>1</v>
      </c>
      <c r="R91" s="292"/>
      <c r="S91" s="292">
        <f t="shared" si="13"/>
        <v>1</v>
      </c>
      <c r="T91" s="292"/>
      <c r="U91" s="292"/>
      <c r="V91" s="292"/>
      <c r="W91" s="291"/>
    </row>
    <row r="92" spans="1:23" s="127" customFormat="1" ht="12.75">
      <c r="A92" s="290"/>
      <c r="B92" s="319" t="s">
        <v>327</v>
      </c>
      <c r="C92" s="291">
        <f t="shared" si="14"/>
        <v>3051.834</v>
      </c>
      <c r="D92" s="291">
        <v>520</v>
      </c>
      <c r="E92" s="291">
        <v>2531.834</v>
      </c>
      <c r="F92" s="291">
        <v>0</v>
      </c>
      <c r="G92" s="291">
        <v>0</v>
      </c>
      <c r="H92" s="291">
        <v>0</v>
      </c>
      <c r="I92" s="291"/>
      <c r="J92" s="291">
        <f t="shared" si="16"/>
        <v>3046.834</v>
      </c>
      <c r="K92" s="291">
        <v>520</v>
      </c>
      <c r="L92" s="291">
        <v>2526.834</v>
      </c>
      <c r="M92" s="291"/>
      <c r="N92" s="291"/>
      <c r="O92" s="291"/>
      <c r="P92" s="291"/>
      <c r="Q92" s="292">
        <f t="shared" si="12"/>
        <v>0.9983616409018314</v>
      </c>
      <c r="R92" s="292">
        <f>K92/D92</f>
        <v>1</v>
      </c>
      <c r="S92" s="292">
        <f t="shared" si="13"/>
        <v>0.9980251469883097</v>
      </c>
      <c r="T92" s="292"/>
      <c r="U92" s="292"/>
      <c r="V92" s="292"/>
      <c r="W92" s="291"/>
    </row>
    <row r="93" spans="1:23" s="127" customFormat="1" ht="12.75">
      <c r="A93" s="290"/>
      <c r="B93" s="319" t="s">
        <v>289</v>
      </c>
      <c r="C93" s="291">
        <f t="shared" si="14"/>
        <v>312</v>
      </c>
      <c r="D93" s="291">
        <v>0</v>
      </c>
      <c r="E93" s="291">
        <v>312</v>
      </c>
      <c r="F93" s="291">
        <v>0</v>
      </c>
      <c r="G93" s="291">
        <v>0</v>
      </c>
      <c r="H93" s="291">
        <v>0</v>
      </c>
      <c r="I93" s="291"/>
      <c r="J93" s="291">
        <f t="shared" si="16"/>
        <v>312</v>
      </c>
      <c r="K93" s="291"/>
      <c r="L93" s="291">
        <v>312</v>
      </c>
      <c r="M93" s="291"/>
      <c r="N93" s="291"/>
      <c r="O93" s="291"/>
      <c r="P93" s="291"/>
      <c r="Q93" s="292">
        <f t="shared" si="12"/>
        <v>1</v>
      </c>
      <c r="R93" s="292"/>
      <c r="S93" s="292">
        <f t="shared" si="13"/>
        <v>1</v>
      </c>
      <c r="T93" s="292"/>
      <c r="U93" s="292"/>
      <c r="V93" s="292"/>
      <c r="W93" s="291"/>
    </row>
    <row r="94" spans="1:23" s="127" customFormat="1" ht="12.75">
      <c r="A94" s="290"/>
      <c r="B94" s="319" t="s">
        <v>290</v>
      </c>
      <c r="C94" s="291">
        <f t="shared" si="14"/>
        <v>90</v>
      </c>
      <c r="D94" s="291">
        <v>0</v>
      </c>
      <c r="E94" s="291">
        <v>90</v>
      </c>
      <c r="F94" s="291">
        <v>0</v>
      </c>
      <c r="G94" s="291">
        <v>0</v>
      </c>
      <c r="H94" s="291">
        <v>0</v>
      </c>
      <c r="I94" s="291"/>
      <c r="J94" s="291">
        <f t="shared" si="16"/>
        <v>90</v>
      </c>
      <c r="K94" s="291"/>
      <c r="L94" s="291">
        <v>90</v>
      </c>
      <c r="M94" s="291"/>
      <c r="N94" s="291"/>
      <c r="O94" s="291"/>
      <c r="P94" s="291"/>
      <c r="Q94" s="292">
        <f t="shared" si="12"/>
        <v>1</v>
      </c>
      <c r="R94" s="292"/>
      <c r="S94" s="292">
        <f t="shared" si="13"/>
        <v>1</v>
      </c>
      <c r="T94" s="292"/>
      <c r="U94" s="292"/>
      <c r="V94" s="292"/>
      <c r="W94" s="291"/>
    </row>
    <row r="95" spans="1:23" s="127" customFormat="1" ht="12.75">
      <c r="A95" s="290"/>
      <c r="B95" s="319" t="s">
        <v>291</v>
      </c>
      <c r="C95" s="291">
        <f t="shared" si="14"/>
        <v>1095</v>
      </c>
      <c r="D95" s="291">
        <v>0</v>
      </c>
      <c r="E95" s="291">
        <v>1095</v>
      </c>
      <c r="F95" s="291">
        <v>0</v>
      </c>
      <c r="G95" s="291">
        <v>0</v>
      </c>
      <c r="H95" s="291">
        <v>0</v>
      </c>
      <c r="I95" s="291"/>
      <c r="J95" s="291">
        <f t="shared" si="16"/>
        <v>1065.6321</v>
      </c>
      <c r="K95" s="291"/>
      <c r="L95" s="291">
        <v>1065.6321</v>
      </c>
      <c r="M95" s="291"/>
      <c r="N95" s="291"/>
      <c r="O95" s="291"/>
      <c r="P95" s="291"/>
      <c r="Q95" s="292">
        <f t="shared" si="12"/>
        <v>0.97318</v>
      </c>
      <c r="R95" s="292"/>
      <c r="S95" s="292">
        <f t="shared" si="13"/>
        <v>0.97318</v>
      </c>
      <c r="T95" s="292"/>
      <c r="U95" s="292"/>
      <c r="V95" s="292"/>
      <c r="W95" s="291"/>
    </row>
    <row r="96" spans="1:23" s="127" customFormat="1" ht="12.75">
      <c r="A96" s="290"/>
      <c r="B96" s="319" t="s">
        <v>292</v>
      </c>
      <c r="C96" s="291">
        <f t="shared" si="14"/>
        <v>47</v>
      </c>
      <c r="D96" s="291">
        <v>0</v>
      </c>
      <c r="E96" s="291">
        <v>47</v>
      </c>
      <c r="F96" s="291">
        <v>0</v>
      </c>
      <c r="G96" s="291">
        <v>0</v>
      </c>
      <c r="H96" s="291">
        <v>0</v>
      </c>
      <c r="I96" s="291"/>
      <c r="J96" s="291">
        <f t="shared" si="16"/>
        <v>47</v>
      </c>
      <c r="K96" s="291"/>
      <c r="L96" s="291">
        <v>47</v>
      </c>
      <c r="M96" s="291"/>
      <c r="N96" s="291"/>
      <c r="O96" s="291"/>
      <c r="P96" s="291"/>
      <c r="Q96" s="292">
        <f t="shared" si="12"/>
        <v>1</v>
      </c>
      <c r="R96" s="292"/>
      <c r="S96" s="292">
        <f t="shared" si="13"/>
        <v>1</v>
      </c>
      <c r="T96" s="292"/>
      <c r="U96" s="292"/>
      <c r="V96" s="292"/>
      <c r="W96" s="291"/>
    </row>
    <row r="97" spans="1:23" s="127" customFormat="1" ht="12.75">
      <c r="A97" s="290"/>
      <c r="B97" s="319" t="s">
        <v>293</v>
      </c>
      <c r="C97" s="291">
        <f t="shared" si="14"/>
        <v>80</v>
      </c>
      <c r="D97" s="291">
        <v>0</v>
      </c>
      <c r="E97" s="291">
        <v>80</v>
      </c>
      <c r="F97" s="291">
        <v>0</v>
      </c>
      <c r="G97" s="291">
        <v>0</v>
      </c>
      <c r="H97" s="291">
        <v>0</v>
      </c>
      <c r="I97" s="291"/>
      <c r="J97" s="291">
        <f t="shared" si="16"/>
        <v>80</v>
      </c>
      <c r="K97" s="291"/>
      <c r="L97" s="291">
        <v>80</v>
      </c>
      <c r="M97" s="291"/>
      <c r="N97" s="291"/>
      <c r="O97" s="291"/>
      <c r="P97" s="291"/>
      <c r="Q97" s="292">
        <f t="shared" si="12"/>
        <v>1</v>
      </c>
      <c r="R97" s="292"/>
      <c r="S97" s="292">
        <f t="shared" si="13"/>
        <v>1</v>
      </c>
      <c r="T97" s="292"/>
      <c r="U97" s="292"/>
      <c r="V97" s="292"/>
      <c r="W97" s="291"/>
    </row>
    <row r="98" spans="1:23" s="127" customFormat="1" ht="12.75">
      <c r="A98" s="290"/>
      <c r="B98" s="319" t="s">
        <v>294</v>
      </c>
      <c r="C98" s="291">
        <f t="shared" si="14"/>
        <v>30</v>
      </c>
      <c r="D98" s="291">
        <v>0</v>
      </c>
      <c r="E98" s="291">
        <v>30</v>
      </c>
      <c r="F98" s="291">
        <v>0</v>
      </c>
      <c r="G98" s="291">
        <v>0</v>
      </c>
      <c r="H98" s="291">
        <v>0</v>
      </c>
      <c r="I98" s="291"/>
      <c r="J98" s="291">
        <f t="shared" si="16"/>
        <v>30</v>
      </c>
      <c r="K98" s="291"/>
      <c r="L98" s="291">
        <v>30</v>
      </c>
      <c r="M98" s="291"/>
      <c r="N98" s="291"/>
      <c r="O98" s="291"/>
      <c r="P98" s="291"/>
      <c r="Q98" s="292">
        <f t="shared" si="12"/>
        <v>1</v>
      </c>
      <c r="R98" s="292"/>
      <c r="S98" s="292">
        <f t="shared" si="13"/>
        <v>1</v>
      </c>
      <c r="T98" s="292"/>
      <c r="U98" s="292"/>
      <c r="V98" s="292"/>
      <c r="W98" s="291"/>
    </row>
    <row r="99" spans="1:23" s="127" customFormat="1" ht="26.25">
      <c r="A99" s="294"/>
      <c r="B99" s="319" t="s">
        <v>295</v>
      </c>
      <c r="C99" s="291">
        <f t="shared" si="14"/>
        <v>124</v>
      </c>
      <c r="D99" s="291">
        <v>0</v>
      </c>
      <c r="E99" s="291">
        <v>124</v>
      </c>
      <c r="F99" s="291">
        <v>0</v>
      </c>
      <c r="G99" s="291">
        <v>0</v>
      </c>
      <c r="H99" s="291">
        <v>0</v>
      </c>
      <c r="I99" s="291"/>
      <c r="J99" s="291">
        <f t="shared" si="16"/>
        <v>124</v>
      </c>
      <c r="K99" s="291"/>
      <c r="L99" s="291">
        <v>124</v>
      </c>
      <c r="M99" s="291"/>
      <c r="N99" s="291"/>
      <c r="O99" s="291"/>
      <c r="P99" s="291"/>
      <c r="Q99" s="292">
        <f t="shared" si="12"/>
        <v>1</v>
      </c>
      <c r="R99" s="292"/>
      <c r="S99" s="292">
        <f t="shared" si="13"/>
        <v>1</v>
      </c>
      <c r="T99" s="292"/>
      <c r="U99" s="292"/>
      <c r="V99" s="292"/>
      <c r="W99" s="291"/>
    </row>
    <row r="100" spans="1:23" s="127" customFormat="1" ht="12.75">
      <c r="A100" s="294"/>
      <c r="B100" s="319" t="s">
        <v>226</v>
      </c>
      <c r="C100" s="291">
        <f t="shared" si="14"/>
        <v>20</v>
      </c>
      <c r="D100" s="291">
        <v>0</v>
      </c>
      <c r="E100" s="291">
        <v>20</v>
      </c>
      <c r="F100" s="291">
        <v>0</v>
      </c>
      <c r="G100" s="291">
        <v>0</v>
      </c>
      <c r="H100" s="291">
        <v>0</v>
      </c>
      <c r="I100" s="291"/>
      <c r="J100" s="291">
        <f t="shared" si="16"/>
        <v>20</v>
      </c>
      <c r="K100" s="287"/>
      <c r="L100" s="291">
        <v>20</v>
      </c>
      <c r="M100" s="287"/>
      <c r="N100" s="287"/>
      <c r="O100" s="287"/>
      <c r="P100" s="287"/>
      <c r="Q100" s="292">
        <f t="shared" si="12"/>
        <v>1</v>
      </c>
      <c r="R100" s="292"/>
      <c r="S100" s="292">
        <f t="shared" si="13"/>
        <v>1</v>
      </c>
      <c r="T100" s="292"/>
      <c r="U100" s="292"/>
      <c r="V100" s="292"/>
      <c r="W100" s="291"/>
    </row>
    <row r="101" spans="1:23" s="127" customFormat="1" ht="12.75">
      <c r="A101" s="294"/>
      <c r="B101" s="319" t="s">
        <v>296</v>
      </c>
      <c r="C101" s="291">
        <f t="shared" si="14"/>
        <v>30</v>
      </c>
      <c r="D101" s="291">
        <v>0</v>
      </c>
      <c r="E101" s="291">
        <v>30</v>
      </c>
      <c r="F101" s="291">
        <v>0</v>
      </c>
      <c r="G101" s="291">
        <v>0</v>
      </c>
      <c r="H101" s="291">
        <v>0</v>
      </c>
      <c r="I101" s="291"/>
      <c r="J101" s="291">
        <f t="shared" si="16"/>
        <v>30</v>
      </c>
      <c r="K101" s="287"/>
      <c r="L101" s="291">
        <v>30</v>
      </c>
      <c r="M101" s="287"/>
      <c r="N101" s="287"/>
      <c r="O101" s="287"/>
      <c r="P101" s="287"/>
      <c r="Q101" s="292">
        <f t="shared" si="12"/>
        <v>1</v>
      </c>
      <c r="R101" s="292"/>
      <c r="S101" s="292">
        <f t="shared" si="13"/>
        <v>1</v>
      </c>
      <c r="T101" s="292"/>
      <c r="U101" s="292"/>
      <c r="V101" s="292"/>
      <c r="W101" s="291"/>
    </row>
    <row r="102" spans="1:23" ht="12.75">
      <c r="A102" s="298"/>
      <c r="B102" s="319" t="s">
        <v>297</v>
      </c>
      <c r="C102" s="291">
        <f t="shared" si="14"/>
        <v>10</v>
      </c>
      <c r="D102" s="291">
        <v>0</v>
      </c>
      <c r="E102" s="291">
        <v>10</v>
      </c>
      <c r="F102" s="291">
        <v>0</v>
      </c>
      <c r="G102" s="291">
        <v>0</v>
      </c>
      <c r="H102" s="291">
        <v>0</v>
      </c>
      <c r="I102" s="291"/>
      <c r="J102" s="291">
        <f t="shared" si="16"/>
        <v>10</v>
      </c>
      <c r="K102" s="291"/>
      <c r="L102" s="291">
        <v>10</v>
      </c>
      <c r="M102" s="291"/>
      <c r="N102" s="291"/>
      <c r="O102" s="291"/>
      <c r="P102" s="291"/>
      <c r="Q102" s="292">
        <f t="shared" si="12"/>
        <v>1</v>
      </c>
      <c r="R102" s="292"/>
      <c r="S102" s="292">
        <f t="shared" si="13"/>
        <v>1</v>
      </c>
      <c r="T102" s="292"/>
      <c r="U102" s="292"/>
      <c r="V102" s="292"/>
      <c r="W102" s="291"/>
    </row>
    <row r="103" spans="1:23" ht="12.75">
      <c r="A103" s="298"/>
      <c r="B103" s="319" t="s">
        <v>298</v>
      </c>
      <c r="C103" s="291">
        <f t="shared" si="14"/>
        <v>50</v>
      </c>
      <c r="D103" s="291">
        <v>0</v>
      </c>
      <c r="E103" s="291">
        <v>50</v>
      </c>
      <c r="F103" s="291">
        <v>0</v>
      </c>
      <c r="G103" s="291">
        <v>0</v>
      </c>
      <c r="H103" s="291">
        <v>0</v>
      </c>
      <c r="I103" s="291"/>
      <c r="J103" s="291">
        <f t="shared" si="16"/>
        <v>50</v>
      </c>
      <c r="K103" s="291"/>
      <c r="L103" s="291">
        <v>50</v>
      </c>
      <c r="M103" s="291"/>
      <c r="N103" s="291"/>
      <c r="O103" s="291"/>
      <c r="P103" s="291"/>
      <c r="Q103" s="292">
        <f t="shared" si="12"/>
        <v>1</v>
      </c>
      <c r="R103" s="292"/>
      <c r="S103" s="292">
        <f t="shared" si="13"/>
        <v>1</v>
      </c>
      <c r="T103" s="292"/>
      <c r="U103" s="292"/>
      <c r="V103" s="292"/>
      <c r="W103" s="291"/>
    </row>
    <row r="104" spans="1:23" ht="26.25">
      <c r="A104" s="298"/>
      <c r="B104" s="319" t="s">
        <v>319</v>
      </c>
      <c r="C104" s="291">
        <f t="shared" si="14"/>
        <v>5057.48678</v>
      </c>
      <c r="D104" s="291">
        <f>K104</f>
        <v>5057.48678</v>
      </c>
      <c r="E104" s="291"/>
      <c r="F104" s="291"/>
      <c r="G104" s="291"/>
      <c r="H104" s="291"/>
      <c r="I104" s="291"/>
      <c r="J104" s="291">
        <f>K104+L104+M104</f>
        <v>5057.48678</v>
      </c>
      <c r="K104" s="291">
        <v>5057.48678</v>
      </c>
      <c r="L104" s="291"/>
      <c r="M104" s="291"/>
      <c r="N104" s="291"/>
      <c r="O104" s="291"/>
      <c r="P104" s="291"/>
      <c r="Q104" s="292">
        <f t="shared" si="12"/>
        <v>1</v>
      </c>
      <c r="R104" s="292">
        <f>K104/D104</f>
        <v>1</v>
      </c>
      <c r="S104" s="292"/>
      <c r="T104" s="292"/>
      <c r="U104" s="292"/>
      <c r="V104" s="292"/>
      <c r="W104" s="291"/>
    </row>
    <row r="105" spans="1:23" ht="26.25">
      <c r="A105" s="298"/>
      <c r="B105" s="319" t="s">
        <v>320</v>
      </c>
      <c r="C105" s="291">
        <f t="shared" si="14"/>
        <v>1415</v>
      </c>
      <c r="D105" s="291">
        <f>K105</f>
        <v>1415</v>
      </c>
      <c r="E105" s="291"/>
      <c r="F105" s="291"/>
      <c r="G105" s="291"/>
      <c r="H105" s="291"/>
      <c r="I105" s="291"/>
      <c r="J105" s="291">
        <f>K105+L105+M105</f>
        <v>1415</v>
      </c>
      <c r="K105" s="291">
        <v>1415</v>
      </c>
      <c r="L105" s="291"/>
      <c r="M105" s="291"/>
      <c r="N105" s="291"/>
      <c r="O105" s="291"/>
      <c r="P105" s="291"/>
      <c r="Q105" s="292">
        <f t="shared" si="12"/>
        <v>1</v>
      </c>
      <c r="R105" s="292">
        <f>K105/D105</f>
        <v>1</v>
      </c>
      <c r="S105" s="292"/>
      <c r="T105" s="292"/>
      <c r="U105" s="292"/>
      <c r="V105" s="292"/>
      <c r="W105" s="291"/>
    </row>
    <row r="106" spans="1:23" ht="26.25">
      <c r="A106" s="298"/>
      <c r="B106" s="319" t="s">
        <v>321</v>
      </c>
      <c r="C106" s="291">
        <f t="shared" si="14"/>
        <v>1245.087</v>
      </c>
      <c r="D106" s="291">
        <v>1245.087</v>
      </c>
      <c r="E106" s="291"/>
      <c r="F106" s="291"/>
      <c r="G106" s="291"/>
      <c r="H106" s="291"/>
      <c r="I106" s="291"/>
      <c r="J106" s="291">
        <f>K106+L106+M106</f>
        <v>272.861</v>
      </c>
      <c r="K106" s="291">
        <v>272.861</v>
      </c>
      <c r="L106" s="291"/>
      <c r="M106" s="291"/>
      <c r="N106" s="291"/>
      <c r="O106" s="291"/>
      <c r="P106" s="291"/>
      <c r="Q106" s="292">
        <f t="shared" si="12"/>
        <v>0.21915014774067995</v>
      </c>
      <c r="R106" s="292">
        <f>K106/D106</f>
        <v>0.21915014774067995</v>
      </c>
      <c r="S106" s="292"/>
      <c r="T106" s="292"/>
      <c r="U106" s="292"/>
      <c r="V106" s="292"/>
      <c r="W106" s="291"/>
    </row>
    <row r="107" spans="1:23" ht="26.25">
      <c r="A107" s="298"/>
      <c r="B107" s="319" t="s">
        <v>323</v>
      </c>
      <c r="C107" s="291">
        <f t="shared" si="14"/>
        <v>356.901</v>
      </c>
      <c r="D107" s="291">
        <f>K107</f>
        <v>356.901</v>
      </c>
      <c r="E107" s="291"/>
      <c r="F107" s="291"/>
      <c r="G107" s="291"/>
      <c r="H107" s="291"/>
      <c r="I107" s="291"/>
      <c r="J107" s="291">
        <f>K107+L107+M107</f>
        <v>356.901</v>
      </c>
      <c r="K107" s="291">
        <v>356.901</v>
      </c>
      <c r="L107" s="291"/>
      <c r="M107" s="291"/>
      <c r="N107" s="291"/>
      <c r="O107" s="291"/>
      <c r="P107" s="291"/>
      <c r="Q107" s="292">
        <f t="shared" si="12"/>
        <v>1</v>
      </c>
      <c r="R107" s="292">
        <f>K107/D107</f>
        <v>1</v>
      </c>
      <c r="S107" s="292"/>
      <c r="T107" s="292"/>
      <c r="U107" s="292"/>
      <c r="V107" s="292"/>
      <c r="W107" s="291"/>
    </row>
    <row r="108" spans="1:23" ht="39">
      <c r="A108" s="298"/>
      <c r="B108" s="319" t="s">
        <v>322</v>
      </c>
      <c r="C108" s="291">
        <f t="shared" si="14"/>
        <v>9711.79196</v>
      </c>
      <c r="D108" s="291">
        <v>9711.79196</v>
      </c>
      <c r="E108" s="291"/>
      <c r="F108" s="291"/>
      <c r="G108" s="291"/>
      <c r="H108" s="291"/>
      <c r="I108" s="291"/>
      <c r="J108" s="291">
        <f>K108+L108+M108</f>
        <v>8844.26396</v>
      </c>
      <c r="K108" s="291">
        <v>8844.26396</v>
      </c>
      <c r="L108" s="291"/>
      <c r="M108" s="291"/>
      <c r="N108" s="291"/>
      <c r="O108" s="291"/>
      <c r="P108" s="291"/>
      <c r="Q108" s="292">
        <f t="shared" si="12"/>
        <v>0.9106727158517098</v>
      </c>
      <c r="R108" s="292">
        <f>K108/D108</f>
        <v>0.9106727158517098</v>
      </c>
      <c r="S108" s="292"/>
      <c r="T108" s="292"/>
      <c r="U108" s="292"/>
      <c r="V108" s="292"/>
      <c r="W108" s="291"/>
    </row>
    <row r="109" spans="1:23" ht="12.75">
      <c r="A109" s="298"/>
      <c r="B109" s="319" t="s">
        <v>299</v>
      </c>
      <c r="C109" s="291">
        <f t="shared" si="14"/>
        <v>2325.497067</v>
      </c>
      <c r="D109" s="291">
        <v>0</v>
      </c>
      <c r="E109" s="291">
        <v>2325.497067</v>
      </c>
      <c r="F109" s="291">
        <v>0</v>
      </c>
      <c r="G109" s="291">
        <v>0</v>
      </c>
      <c r="H109" s="291">
        <v>0</v>
      </c>
      <c r="I109" s="291"/>
      <c r="J109" s="291">
        <v>2325.497067</v>
      </c>
      <c r="K109" s="291"/>
      <c r="L109" s="291">
        <f>J109</f>
        <v>2325.497067</v>
      </c>
      <c r="M109" s="291"/>
      <c r="N109" s="291"/>
      <c r="O109" s="291"/>
      <c r="P109" s="291"/>
      <c r="Q109" s="292">
        <f t="shared" si="12"/>
        <v>1</v>
      </c>
      <c r="R109" s="292"/>
      <c r="S109" s="292">
        <f t="shared" si="13"/>
        <v>1</v>
      </c>
      <c r="T109" s="292"/>
      <c r="U109" s="292"/>
      <c r="V109" s="292"/>
      <c r="W109" s="291"/>
    </row>
    <row r="110" spans="1:23" ht="12.75">
      <c r="A110" s="289">
        <v>4</v>
      </c>
      <c r="B110" s="320" t="s">
        <v>316</v>
      </c>
      <c r="C110" s="287">
        <f t="shared" si="14"/>
        <v>5200.418</v>
      </c>
      <c r="D110" s="287">
        <f aca="true" t="shared" si="17" ref="D110:O110">SUM(D111:D126)</f>
        <v>0</v>
      </c>
      <c r="E110" s="287">
        <v>5200.418</v>
      </c>
      <c r="F110" s="287">
        <f t="shared" si="17"/>
        <v>0</v>
      </c>
      <c r="G110" s="287">
        <f t="shared" si="17"/>
        <v>0</v>
      </c>
      <c r="H110" s="287">
        <f t="shared" si="17"/>
        <v>0</v>
      </c>
      <c r="I110" s="287"/>
      <c r="J110" s="287">
        <f t="shared" si="17"/>
        <v>5200.418</v>
      </c>
      <c r="K110" s="287">
        <f t="shared" si="17"/>
        <v>0</v>
      </c>
      <c r="L110" s="287">
        <f t="shared" si="17"/>
        <v>5200.418</v>
      </c>
      <c r="M110" s="287">
        <f t="shared" si="17"/>
        <v>0</v>
      </c>
      <c r="N110" s="287">
        <f t="shared" si="17"/>
        <v>0</v>
      </c>
      <c r="O110" s="287">
        <f t="shared" si="17"/>
        <v>0</v>
      </c>
      <c r="P110" s="287"/>
      <c r="Q110" s="288">
        <f t="shared" si="12"/>
        <v>1</v>
      </c>
      <c r="R110" s="288"/>
      <c r="S110" s="288">
        <f t="shared" si="13"/>
        <v>1</v>
      </c>
      <c r="T110" s="288"/>
      <c r="U110" s="288"/>
      <c r="V110" s="288"/>
      <c r="W110" s="287"/>
    </row>
    <row r="111" spans="1:23" ht="26.25">
      <c r="A111" s="298"/>
      <c r="B111" s="322" t="s">
        <v>300</v>
      </c>
      <c r="C111" s="291">
        <f t="shared" si="14"/>
        <v>63.999</v>
      </c>
      <c r="D111" s="291">
        <v>0</v>
      </c>
      <c r="E111" s="291">
        <v>63.999</v>
      </c>
      <c r="F111" s="291">
        <v>0</v>
      </c>
      <c r="G111" s="291">
        <v>0</v>
      </c>
      <c r="H111" s="291">
        <v>0</v>
      </c>
      <c r="I111" s="291"/>
      <c r="J111" s="291">
        <v>63.999</v>
      </c>
      <c r="K111" s="291"/>
      <c r="L111" s="291">
        <f>J111</f>
        <v>63.999</v>
      </c>
      <c r="M111" s="291"/>
      <c r="N111" s="291"/>
      <c r="O111" s="291"/>
      <c r="P111" s="291"/>
      <c r="Q111" s="292">
        <f t="shared" si="12"/>
        <v>1</v>
      </c>
      <c r="R111" s="292"/>
      <c r="S111" s="292">
        <f t="shared" si="13"/>
        <v>1</v>
      </c>
      <c r="T111" s="292"/>
      <c r="U111" s="292"/>
      <c r="V111" s="292"/>
      <c r="W111" s="291"/>
    </row>
    <row r="112" spans="1:23" ht="26.25">
      <c r="A112" s="298"/>
      <c r="B112" s="322" t="s">
        <v>301</v>
      </c>
      <c r="C112" s="291">
        <f t="shared" si="14"/>
        <v>140.23</v>
      </c>
      <c r="D112" s="291">
        <v>0</v>
      </c>
      <c r="E112" s="291">
        <v>140.23</v>
      </c>
      <c r="F112" s="291">
        <v>0</v>
      </c>
      <c r="G112" s="291">
        <v>0</v>
      </c>
      <c r="H112" s="291">
        <v>0</v>
      </c>
      <c r="I112" s="291"/>
      <c r="J112" s="291">
        <v>140.23</v>
      </c>
      <c r="K112" s="291"/>
      <c r="L112" s="291">
        <f aca="true" t="shared" si="18" ref="L112:L126">J112</f>
        <v>140.23</v>
      </c>
      <c r="M112" s="291"/>
      <c r="N112" s="291"/>
      <c r="O112" s="291"/>
      <c r="P112" s="291"/>
      <c r="Q112" s="292">
        <f t="shared" si="12"/>
        <v>1</v>
      </c>
      <c r="R112" s="292"/>
      <c r="S112" s="292">
        <f t="shared" si="13"/>
        <v>1</v>
      </c>
      <c r="T112" s="292"/>
      <c r="U112" s="292"/>
      <c r="V112" s="292"/>
      <c r="W112" s="291"/>
    </row>
    <row r="113" spans="1:23" ht="26.25">
      <c r="A113" s="298"/>
      <c r="B113" s="322" t="s">
        <v>302</v>
      </c>
      <c r="C113" s="291">
        <f t="shared" si="14"/>
        <v>135.208</v>
      </c>
      <c r="D113" s="291">
        <v>0</v>
      </c>
      <c r="E113" s="291">
        <v>135.208</v>
      </c>
      <c r="F113" s="291">
        <v>0</v>
      </c>
      <c r="G113" s="291">
        <v>0</v>
      </c>
      <c r="H113" s="291">
        <v>0</v>
      </c>
      <c r="I113" s="291"/>
      <c r="J113" s="291">
        <v>135.208</v>
      </c>
      <c r="K113" s="291"/>
      <c r="L113" s="291">
        <f t="shared" si="18"/>
        <v>135.208</v>
      </c>
      <c r="M113" s="291"/>
      <c r="N113" s="291"/>
      <c r="O113" s="291"/>
      <c r="P113" s="291"/>
      <c r="Q113" s="292">
        <f t="shared" si="12"/>
        <v>1</v>
      </c>
      <c r="R113" s="292"/>
      <c r="S113" s="292">
        <f t="shared" si="13"/>
        <v>1</v>
      </c>
      <c r="T113" s="292"/>
      <c r="U113" s="292"/>
      <c r="V113" s="292"/>
      <c r="W113" s="291"/>
    </row>
    <row r="114" spans="1:23" ht="26.25">
      <c r="A114" s="298"/>
      <c r="B114" s="322" t="s">
        <v>303</v>
      </c>
      <c r="C114" s="291">
        <f t="shared" si="14"/>
        <v>96.359</v>
      </c>
      <c r="D114" s="291">
        <v>0</v>
      </c>
      <c r="E114" s="291">
        <v>96.359</v>
      </c>
      <c r="F114" s="291">
        <v>0</v>
      </c>
      <c r="G114" s="291">
        <v>0</v>
      </c>
      <c r="H114" s="291">
        <v>0</v>
      </c>
      <c r="I114" s="291"/>
      <c r="J114" s="291">
        <v>96.359</v>
      </c>
      <c r="K114" s="291"/>
      <c r="L114" s="291">
        <f t="shared" si="18"/>
        <v>96.359</v>
      </c>
      <c r="M114" s="291"/>
      <c r="N114" s="291"/>
      <c r="O114" s="291"/>
      <c r="P114" s="291"/>
      <c r="Q114" s="292">
        <f t="shared" si="12"/>
        <v>1</v>
      </c>
      <c r="R114" s="292"/>
      <c r="S114" s="292">
        <f t="shared" si="13"/>
        <v>1</v>
      </c>
      <c r="T114" s="292"/>
      <c r="U114" s="292"/>
      <c r="V114" s="292"/>
      <c r="W114" s="291"/>
    </row>
    <row r="115" spans="1:23" ht="12.75">
      <c r="A115" s="298"/>
      <c r="B115" s="322" t="s">
        <v>304</v>
      </c>
      <c r="C115" s="291">
        <f t="shared" si="14"/>
        <v>175.334</v>
      </c>
      <c r="D115" s="291">
        <v>0</v>
      </c>
      <c r="E115" s="291">
        <v>175.334</v>
      </c>
      <c r="F115" s="291">
        <v>0</v>
      </c>
      <c r="G115" s="291">
        <v>0</v>
      </c>
      <c r="H115" s="291">
        <v>0</v>
      </c>
      <c r="I115" s="291"/>
      <c r="J115" s="291">
        <v>175.334</v>
      </c>
      <c r="K115" s="291"/>
      <c r="L115" s="291">
        <f t="shared" si="18"/>
        <v>175.334</v>
      </c>
      <c r="M115" s="291"/>
      <c r="N115" s="291"/>
      <c r="O115" s="291"/>
      <c r="P115" s="291"/>
      <c r="Q115" s="292">
        <f t="shared" si="12"/>
        <v>1</v>
      </c>
      <c r="R115" s="292"/>
      <c r="S115" s="292">
        <f t="shared" si="13"/>
        <v>1</v>
      </c>
      <c r="T115" s="292"/>
      <c r="U115" s="292"/>
      <c r="V115" s="292"/>
      <c r="W115" s="291"/>
    </row>
    <row r="116" spans="1:23" ht="26.25">
      <c r="A116" s="298"/>
      <c r="B116" s="322" t="s">
        <v>305</v>
      </c>
      <c r="C116" s="291">
        <f t="shared" si="14"/>
        <v>340.225</v>
      </c>
      <c r="D116" s="291">
        <v>0</v>
      </c>
      <c r="E116" s="291">
        <v>340.225</v>
      </c>
      <c r="F116" s="291">
        <v>0</v>
      </c>
      <c r="G116" s="291">
        <v>0</v>
      </c>
      <c r="H116" s="291">
        <v>0</v>
      </c>
      <c r="I116" s="291"/>
      <c r="J116" s="291">
        <v>340.225</v>
      </c>
      <c r="K116" s="291"/>
      <c r="L116" s="291">
        <f t="shared" si="18"/>
        <v>340.225</v>
      </c>
      <c r="M116" s="291"/>
      <c r="N116" s="291"/>
      <c r="O116" s="291"/>
      <c r="P116" s="291"/>
      <c r="Q116" s="292">
        <f t="shared" si="12"/>
        <v>1</v>
      </c>
      <c r="R116" s="292"/>
      <c r="S116" s="292">
        <f t="shared" si="13"/>
        <v>1</v>
      </c>
      <c r="T116" s="292"/>
      <c r="U116" s="292"/>
      <c r="V116" s="292"/>
      <c r="W116" s="291"/>
    </row>
    <row r="117" spans="1:23" ht="26.25">
      <c r="A117" s="298"/>
      <c r="B117" s="322" t="s">
        <v>306</v>
      </c>
      <c r="C117" s="291">
        <f t="shared" si="14"/>
        <v>307.057</v>
      </c>
      <c r="D117" s="291">
        <v>0</v>
      </c>
      <c r="E117" s="291">
        <v>307.057</v>
      </c>
      <c r="F117" s="291">
        <v>0</v>
      </c>
      <c r="G117" s="291">
        <v>0</v>
      </c>
      <c r="H117" s="291">
        <v>0</v>
      </c>
      <c r="I117" s="291"/>
      <c r="J117" s="291">
        <v>307.057</v>
      </c>
      <c r="K117" s="291"/>
      <c r="L117" s="291">
        <f t="shared" si="18"/>
        <v>307.057</v>
      </c>
      <c r="M117" s="291"/>
      <c r="N117" s="291"/>
      <c r="O117" s="291"/>
      <c r="P117" s="291"/>
      <c r="Q117" s="292">
        <f t="shared" si="12"/>
        <v>1</v>
      </c>
      <c r="R117" s="292"/>
      <c r="S117" s="292">
        <f t="shared" si="13"/>
        <v>1</v>
      </c>
      <c r="T117" s="292"/>
      <c r="U117" s="292"/>
      <c r="V117" s="292"/>
      <c r="W117" s="291"/>
    </row>
    <row r="118" spans="1:23" ht="26.25">
      <c r="A118" s="298"/>
      <c r="B118" s="322" t="s">
        <v>307</v>
      </c>
      <c r="C118" s="291">
        <f t="shared" si="14"/>
        <v>102.941</v>
      </c>
      <c r="D118" s="291">
        <v>0</v>
      </c>
      <c r="E118" s="291">
        <v>102.941</v>
      </c>
      <c r="F118" s="291">
        <v>0</v>
      </c>
      <c r="G118" s="291">
        <v>0</v>
      </c>
      <c r="H118" s="291">
        <v>0</v>
      </c>
      <c r="I118" s="291"/>
      <c r="J118" s="291">
        <v>102.941</v>
      </c>
      <c r="K118" s="291"/>
      <c r="L118" s="291">
        <f t="shared" si="18"/>
        <v>102.941</v>
      </c>
      <c r="M118" s="291"/>
      <c r="N118" s="291"/>
      <c r="O118" s="291"/>
      <c r="P118" s="291"/>
      <c r="Q118" s="292">
        <f t="shared" si="12"/>
        <v>1</v>
      </c>
      <c r="R118" s="292"/>
      <c r="S118" s="292">
        <f t="shared" si="13"/>
        <v>1</v>
      </c>
      <c r="T118" s="292"/>
      <c r="U118" s="292"/>
      <c r="V118" s="292"/>
      <c r="W118" s="291"/>
    </row>
    <row r="119" spans="1:23" ht="26.25">
      <c r="A119" s="298"/>
      <c r="B119" s="322" t="s">
        <v>308</v>
      </c>
      <c r="C119" s="291">
        <f t="shared" si="14"/>
        <v>669.552</v>
      </c>
      <c r="D119" s="291">
        <v>0</v>
      </c>
      <c r="E119" s="291">
        <v>669.552</v>
      </c>
      <c r="F119" s="291">
        <v>0</v>
      </c>
      <c r="G119" s="291">
        <v>0</v>
      </c>
      <c r="H119" s="291">
        <v>0</v>
      </c>
      <c r="I119" s="291"/>
      <c r="J119" s="291">
        <v>669.552</v>
      </c>
      <c r="K119" s="291"/>
      <c r="L119" s="291">
        <f t="shared" si="18"/>
        <v>669.552</v>
      </c>
      <c r="M119" s="291"/>
      <c r="N119" s="291"/>
      <c r="O119" s="291"/>
      <c r="P119" s="291"/>
      <c r="Q119" s="292">
        <f t="shared" si="12"/>
        <v>1</v>
      </c>
      <c r="R119" s="292"/>
      <c r="S119" s="292">
        <f t="shared" si="13"/>
        <v>1</v>
      </c>
      <c r="T119" s="292"/>
      <c r="U119" s="292"/>
      <c r="V119" s="292"/>
      <c r="W119" s="291"/>
    </row>
    <row r="120" spans="1:23" ht="26.25">
      <c r="A120" s="298"/>
      <c r="B120" s="322" t="s">
        <v>309</v>
      </c>
      <c r="C120" s="291">
        <f t="shared" si="14"/>
        <v>636.112</v>
      </c>
      <c r="D120" s="291">
        <v>0</v>
      </c>
      <c r="E120" s="291">
        <v>636.112</v>
      </c>
      <c r="F120" s="291">
        <v>0</v>
      </c>
      <c r="G120" s="291">
        <v>0</v>
      </c>
      <c r="H120" s="291">
        <v>0</v>
      </c>
      <c r="I120" s="291"/>
      <c r="J120" s="291">
        <v>636.112</v>
      </c>
      <c r="K120" s="291"/>
      <c r="L120" s="291">
        <f t="shared" si="18"/>
        <v>636.112</v>
      </c>
      <c r="M120" s="291"/>
      <c r="N120" s="291"/>
      <c r="O120" s="291"/>
      <c r="P120" s="291"/>
      <c r="Q120" s="292">
        <f t="shared" si="12"/>
        <v>1</v>
      </c>
      <c r="R120" s="292"/>
      <c r="S120" s="292">
        <f t="shared" si="13"/>
        <v>1</v>
      </c>
      <c r="T120" s="292"/>
      <c r="U120" s="292"/>
      <c r="V120" s="292"/>
      <c r="W120" s="291"/>
    </row>
    <row r="121" spans="1:23" ht="26.25">
      <c r="A121" s="298"/>
      <c r="B121" s="322" t="s">
        <v>310</v>
      </c>
      <c r="C121" s="291">
        <f t="shared" si="14"/>
        <v>308.565</v>
      </c>
      <c r="D121" s="291">
        <v>0</v>
      </c>
      <c r="E121" s="291">
        <v>308.565</v>
      </c>
      <c r="F121" s="291">
        <v>0</v>
      </c>
      <c r="G121" s="291">
        <v>0</v>
      </c>
      <c r="H121" s="291">
        <v>0</v>
      </c>
      <c r="I121" s="291"/>
      <c r="J121" s="291">
        <v>308.565</v>
      </c>
      <c r="K121" s="291"/>
      <c r="L121" s="291">
        <f t="shared" si="18"/>
        <v>308.565</v>
      </c>
      <c r="M121" s="291"/>
      <c r="N121" s="291"/>
      <c r="O121" s="291"/>
      <c r="P121" s="291"/>
      <c r="Q121" s="292">
        <f t="shared" si="12"/>
        <v>1</v>
      </c>
      <c r="R121" s="292"/>
      <c r="S121" s="292">
        <f t="shared" si="13"/>
        <v>1</v>
      </c>
      <c r="T121" s="292"/>
      <c r="U121" s="292"/>
      <c r="V121" s="292"/>
      <c r="W121" s="291"/>
    </row>
    <row r="122" spans="1:23" ht="26.25">
      <c r="A122" s="298"/>
      <c r="B122" s="322" t="s">
        <v>311</v>
      </c>
      <c r="C122" s="291">
        <f t="shared" si="14"/>
        <v>107.186</v>
      </c>
      <c r="D122" s="291">
        <v>0</v>
      </c>
      <c r="E122" s="291">
        <v>107.186</v>
      </c>
      <c r="F122" s="291">
        <v>0</v>
      </c>
      <c r="G122" s="291">
        <v>0</v>
      </c>
      <c r="H122" s="291">
        <v>0</v>
      </c>
      <c r="I122" s="291"/>
      <c r="J122" s="291">
        <v>107.186</v>
      </c>
      <c r="K122" s="291"/>
      <c r="L122" s="291">
        <f t="shared" si="18"/>
        <v>107.186</v>
      </c>
      <c r="M122" s="291"/>
      <c r="N122" s="291"/>
      <c r="O122" s="291"/>
      <c r="P122" s="291"/>
      <c r="Q122" s="292">
        <f t="shared" si="12"/>
        <v>1</v>
      </c>
      <c r="R122" s="292"/>
      <c r="S122" s="292">
        <f t="shared" si="13"/>
        <v>1</v>
      </c>
      <c r="T122" s="292"/>
      <c r="U122" s="292"/>
      <c r="V122" s="292"/>
      <c r="W122" s="291"/>
    </row>
    <row r="123" spans="1:23" ht="26.25">
      <c r="A123" s="298"/>
      <c r="B123" s="322" t="s">
        <v>312</v>
      </c>
      <c r="C123" s="291">
        <f t="shared" si="14"/>
        <v>66.182</v>
      </c>
      <c r="D123" s="291">
        <v>0</v>
      </c>
      <c r="E123" s="291">
        <v>66.182</v>
      </c>
      <c r="F123" s="291">
        <v>0</v>
      </c>
      <c r="G123" s="291">
        <v>0</v>
      </c>
      <c r="H123" s="291">
        <v>0</v>
      </c>
      <c r="I123" s="291"/>
      <c r="J123" s="291">
        <v>66.182</v>
      </c>
      <c r="K123" s="291"/>
      <c r="L123" s="291">
        <f t="shared" si="18"/>
        <v>66.182</v>
      </c>
      <c r="M123" s="291"/>
      <c r="N123" s="291"/>
      <c r="O123" s="291"/>
      <c r="P123" s="291"/>
      <c r="Q123" s="292">
        <f t="shared" si="12"/>
        <v>1</v>
      </c>
      <c r="R123" s="292"/>
      <c r="S123" s="292">
        <f t="shared" si="13"/>
        <v>1</v>
      </c>
      <c r="T123" s="292"/>
      <c r="U123" s="292"/>
      <c r="V123" s="292"/>
      <c r="W123" s="291"/>
    </row>
    <row r="124" spans="1:23" ht="26.25">
      <c r="A124" s="298"/>
      <c r="B124" s="322" t="s">
        <v>313</v>
      </c>
      <c r="C124" s="291">
        <f t="shared" si="14"/>
        <v>147.033</v>
      </c>
      <c r="D124" s="291">
        <v>0</v>
      </c>
      <c r="E124" s="291">
        <v>147.033</v>
      </c>
      <c r="F124" s="291">
        <v>0</v>
      </c>
      <c r="G124" s="291">
        <v>0</v>
      </c>
      <c r="H124" s="291">
        <v>0</v>
      </c>
      <c r="I124" s="291"/>
      <c r="J124" s="291">
        <v>147.033</v>
      </c>
      <c r="K124" s="291"/>
      <c r="L124" s="291">
        <f t="shared" si="18"/>
        <v>147.033</v>
      </c>
      <c r="M124" s="291"/>
      <c r="N124" s="291"/>
      <c r="O124" s="291"/>
      <c r="P124" s="291"/>
      <c r="Q124" s="292">
        <f t="shared" si="12"/>
        <v>1</v>
      </c>
      <c r="R124" s="292"/>
      <c r="S124" s="292">
        <f t="shared" si="13"/>
        <v>1</v>
      </c>
      <c r="T124" s="292"/>
      <c r="U124" s="292"/>
      <c r="V124" s="292"/>
      <c r="W124" s="291"/>
    </row>
    <row r="125" spans="1:23" ht="26.25">
      <c r="A125" s="298"/>
      <c r="B125" s="322" t="s">
        <v>314</v>
      </c>
      <c r="C125" s="291">
        <f t="shared" si="14"/>
        <v>326.357</v>
      </c>
      <c r="D125" s="291">
        <v>0</v>
      </c>
      <c r="E125" s="291">
        <v>326.357</v>
      </c>
      <c r="F125" s="291">
        <v>0</v>
      </c>
      <c r="G125" s="291">
        <v>0</v>
      </c>
      <c r="H125" s="291">
        <v>0</v>
      </c>
      <c r="I125" s="291"/>
      <c r="J125" s="291">
        <v>326.357</v>
      </c>
      <c r="K125" s="291"/>
      <c r="L125" s="291">
        <f t="shared" si="18"/>
        <v>326.357</v>
      </c>
      <c r="M125" s="291"/>
      <c r="N125" s="291"/>
      <c r="O125" s="291"/>
      <c r="P125" s="291"/>
      <c r="Q125" s="292">
        <f aca="true" t="shared" si="19" ref="Q125:S126">J125/C125</f>
        <v>1</v>
      </c>
      <c r="R125" s="292"/>
      <c r="S125" s="292">
        <f t="shared" si="19"/>
        <v>1</v>
      </c>
      <c r="T125" s="292"/>
      <c r="U125" s="292"/>
      <c r="V125" s="292"/>
      <c r="W125" s="291"/>
    </row>
    <row r="126" spans="1:23" ht="26.25">
      <c r="A126" s="298"/>
      <c r="B126" s="322" t="s">
        <v>315</v>
      </c>
      <c r="C126" s="291">
        <f t="shared" si="14"/>
        <v>1578.078</v>
      </c>
      <c r="D126" s="291">
        <v>0</v>
      </c>
      <c r="E126" s="291">
        <v>1578.078</v>
      </c>
      <c r="F126" s="291">
        <v>0</v>
      </c>
      <c r="G126" s="291">
        <v>0</v>
      </c>
      <c r="H126" s="291">
        <v>0</v>
      </c>
      <c r="I126" s="291"/>
      <c r="J126" s="291">
        <v>1578.078</v>
      </c>
      <c r="K126" s="291"/>
      <c r="L126" s="291">
        <f t="shared" si="18"/>
        <v>1578.078</v>
      </c>
      <c r="M126" s="291"/>
      <c r="N126" s="291"/>
      <c r="O126" s="291"/>
      <c r="P126" s="291"/>
      <c r="Q126" s="292">
        <f t="shared" si="19"/>
        <v>1</v>
      </c>
      <c r="R126" s="292"/>
      <c r="S126" s="292">
        <f t="shared" si="19"/>
        <v>1</v>
      </c>
      <c r="T126" s="292"/>
      <c r="U126" s="292"/>
      <c r="V126" s="292"/>
      <c r="W126" s="291"/>
    </row>
    <row r="127" spans="1:24" ht="26.25">
      <c r="A127" s="294" t="s">
        <v>27</v>
      </c>
      <c r="B127" s="308" t="s">
        <v>326</v>
      </c>
      <c r="C127" s="287">
        <f>SUM(D127:F127)</f>
        <v>131674.17468599998</v>
      </c>
      <c r="D127" s="287">
        <f aca="true" t="shared" si="20" ref="D127:O127">SUM(D128:D139)</f>
        <v>41015</v>
      </c>
      <c r="E127" s="287">
        <f>SUM(E128:E139)</f>
        <v>88909.174686</v>
      </c>
      <c r="F127" s="287">
        <f t="shared" si="20"/>
        <v>1750</v>
      </c>
      <c r="G127" s="287">
        <f t="shared" si="20"/>
        <v>0</v>
      </c>
      <c r="H127" s="287">
        <f t="shared" si="20"/>
        <v>1750</v>
      </c>
      <c r="I127" s="287"/>
      <c r="J127" s="287">
        <f t="shared" si="20"/>
        <v>131674.174686</v>
      </c>
      <c r="K127" s="287">
        <f t="shared" si="20"/>
        <v>41015</v>
      </c>
      <c r="L127" s="287">
        <f t="shared" si="20"/>
        <v>88909.174686</v>
      </c>
      <c r="M127" s="287">
        <f t="shared" si="20"/>
        <v>1750</v>
      </c>
      <c r="N127" s="287">
        <f t="shared" si="20"/>
        <v>0</v>
      </c>
      <c r="O127" s="287">
        <f t="shared" si="20"/>
        <v>1750</v>
      </c>
      <c r="P127" s="287"/>
      <c r="Q127" s="288">
        <f aca="true" t="shared" si="21" ref="Q127:Q135">J127/C127</f>
        <v>1.0000000000000002</v>
      </c>
      <c r="R127" s="288">
        <f aca="true" t="shared" si="22" ref="R127:R135">K127/D127</f>
        <v>1</v>
      </c>
      <c r="S127" s="288">
        <f aca="true" t="shared" si="23" ref="S127:S135">L127/E127</f>
        <v>1</v>
      </c>
      <c r="T127" s="288">
        <f aca="true" t="shared" si="24" ref="T127:T135">M127/F127</f>
        <v>1</v>
      </c>
      <c r="U127" s="288"/>
      <c r="V127" s="288">
        <f aca="true" t="shared" si="25" ref="V127:V137">O127/H127</f>
        <v>1</v>
      </c>
      <c r="W127" s="287"/>
      <c r="X127" s="130"/>
    </row>
    <row r="128" spans="1:24" ht="12.75">
      <c r="A128" s="290"/>
      <c r="B128" s="319" t="s">
        <v>180</v>
      </c>
      <c r="C128" s="291">
        <v>7800.088682</v>
      </c>
      <c r="D128" s="303">
        <f>1410+500</f>
        <v>1910</v>
      </c>
      <c r="E128" s="291">
        <f>C128-H128-D128</f>
        <v>5735.088682</v>
      </c>
      <c r="F128" s="291">
        <f>H128</f>
        <v>155</v>
      </c>
      <c r="G128" s="291">
        <v>0</v>
      </c>
      <c r="H128" s="291">
        <v>155</v>
      </c>
      <c r="I128" s="291"/>
      <c r="J128" s="291">
        <v>7800.088682</v>
      </c>
      <c r="K128" s="278">
        <f>D128</f>
        <v>1910</v>
      </c>
      <c r="L128" s="291">
        <f>E128</f>
        <v>5735.088682</v>
      </c>
      <c r="M128" s="291">
        <f>N128+O128</f>
        <v>155</v>
      </c>
      <c r="N128" s="291"/>
      <c r="O128" s="291">
        <v>155</v>
      </c>
      <c r="P128" s="291"/>
      <c r="Q128" s="292">
        <f t="shared" si="21"/>
        <v>1</v>
      </c>
      <c r="R128" s="292">
        <f t="shared" si="22"/>
        <v>1</v>
      </c>
      <c r="S128" s="292">
        <f t="shared" si="23"/>
        <v>1</v>
      </c>
      <c r="T128" s="292">
        <f t="shared" si="24"/>
        <v>1</v>
      </c>
      <c r="U128" s="292"/>
      <c r="V128" s="292">
        <f t="shared" si="25"/>
        <v>1</v>
      </c>
      <c r="W128" s="291"/>
      <c r="X128" s="130"/>
    </row>
    <row r="129" spans="1:24" ht="12.75">
      <c r="A129" s="290"/>
      <c r="B129" s="319" t="s">
        <v>195</v>
      </c>
      <c r="C129" s="291">
        <v>9675.632269</v>
      </c>
      <c r="D129" s="303">
        <f>5207+300</f>
        <v>5507</v>
      </c>
      <c r="E129" s="291">
        <f aca="true" t="shared" si="26" ref="E129:E139">C129-H129-D129</f>
        <v>4063.6322689999997</v>
      </c>
      <c r="F129" s="291">
        <f aca="true" t="shared" si="27" ref="F129:F139">H129</f>
        <v>105</v>
      </c>
      <c r="G129" s="291">
        <v>0</v>
      </c>
      <c r="H129" s="291">
        <v>105</v>
      </c>
      <c r="I129" s="291"/>
      <c r="J129" s="291">
        <v>9675.632269</v>
      </c>
      <c r="K129" s="278">
        <f aca="true" t="shared" si="28" ref="K129:K139">D129</f>
        <v>5507</v>
      </c>
      <c r="L129" s="291">
        <f aca="true" t="shared" si="29" ref="L129:L139">E129</f>
        <v>4063.6322689999997</v>
      </c>
      <c r="M129" s="291">
        <f aca="true" t="shared" si="30" ref="M129:M139">N129+O129</f>
        <v>105</v>
      </c>
      <c r="N129" s="291"/>
      <c r="O129" s="291">
        <v>105</v>
      </c>
      <c r="P129" s="291"/>
      <c r="Q129" s="292">
        <f t="shared" si="21"/>
        <v>1</v>
      </c>
      <c r="R129" s="292">
        <f t="shared" si="22"/>
        <v>1</v>
      </c>
      <c r="S129" s="292">
        <f t="shared" si="23"/>
        <v>1</v>
      </c>
      <c r="T129" s="292">
        <f t="shared" si="24"/>
        <v>1</v>
      </c>
      <c r="U129" s="292"/>
      <c r="V129" s="292">
        <f t="shared" si="25"/>
        <v>1</v>
      </c>
      <c r="W129" s="291"/>
      <c r="X129" s="130"/>
    </row>
    <row r="130" spans="1:24" s="127" customFormat="1" ht="12.75">
      <c r="A130" s="294"/>
      <c r="B130" s="319" t="s">
        <v>175</v>
      </c>
      <c r="C130" s="291">
        <v>8706.116335</v>
      </c>
      <c r="D130" s="303">
        <v>2002</v>
      </c>
      <c r="E130" s="291">
        <f t="shared" si="26"/>
        <v>6649.116335000001</v>
      </c>
      <c r="F130" s="291">
        <f t="shared" si="27"/>
        <v>55</v>
      </c>
      <c r="G130" s="291">
        <v>0</v>
      </c>
      <c r="H130" s="291">
        <v>55</v>
      </c>
      <c r="I130" s="291"/>
      <c r="J130" s="291">
        <v>8706.116335</v>
      </c>
      <c r="K130" s="278">
        <f t="shared" si="28"/>
        <v>2002</v>
      </c>
      <c r="L130" s="291">
        <f t="shared" si="29"/>
        <v>6649.116335000001</v>
      </c>
      <c r="M130" s="291">
        <f t="shared" si="30"/>
        <v>55</v>
      </c>
      <c r="N130" s="287"/>
      <c r="O130" s="287">
        <v>55</v>
      </c>
      <c r="P130" s="287"/>
      <c r="Q130" s="292">
        <f t="shared" si="21"/>
        <v>1</v>
      </c>
      <c r="R130" s="292">
        <f t="shared" si="22"/>
        <v>1</v>
      </c>
      <c r="S130" s="292">
        <f t="shared" si="23"/>
        <v>1</v>
      </c>
      <c r="T130" s="292">
        <f t="shared" si="24"/>
        <v>1</v>
      </c>
      <c r="U130" s="292"/>
      <c r="V130" s="292">
        <f t="shared" si="25"/>
        <v>1</v>
      </c>
      <c r="W130" s="291"/>
      <c r="X130" s="131"/>
    </row>
    <row r="131" spans="1:24" s="127" customFormat="1" ht="12.75">
      <c r="A131" s="294"/>
      <c r="B131" s="319" t="s">
        <v>176</v>
      </c>
      <c r="C131" s="291">
        <v>12125.07912</v>
      </c>
      <c r="D131" s="303">
        <v>5000</v>
      </c>
      <c r="E131" s="291">
        <f t="shared" si="26"/>
        <v>7070.07912</v>
      </c>
      <c r="F131" s="291">
        <f t="shared" si="27"/>
        <v>55</v>
      </c>
      <c r="G131" s="291">
        <v>0</v>
      </c>
      <c r="H131" s="291">
        <v>55</v>
      </c>
      <c r="I131" s="291"/>
      <c r="J131" s="291">
        <v>12125.07912</v>
      </c>
      <c r="K131" s="278">
        <f t="shared" si="28"/>
        <v>5000</v>
      </c>
      <c r="L131" s="291">
        <f t="shared" si="29"/>
        <v>7070.07912</v>
      </c>
      <c r="M131" s="291">
        <f t="shared" si="30"/>
        <v>55</v>
      </c>
      <c r="N131" s="287"/>
      <c r="O131" s="287">
        <v>55</v>
      </c>
      <c r="P131" s="287"/>
      <c r="Q131" s="292">
        <f t="shared" si="21"/>
        <v>1</v>
      </c>
      <c r="R131" s="292">
        <f t="shared" si="22"/>
        <v>1</v>
      </c>
      <c r="S131" s="292">
        <f t="shared" si="23"/>
        <v>1</v>
      </c>
      <c r="T131" s="292">
        <f t="shared" si="24"/>
        <v>1</v>
      </c>
      <c r="U131" s="292"/>
      <c r="V131" s="292">
        <f t="shared" si="25"/>
        <v>1</v>
      </c>
      <c r="W131" s="291"/>
      <c r="X131" s="131"/>
    </row>
    <row r="132" spans="1:24" ht="12.75">
      <c r="A132" s="290"/>
      <c r="B132" s="319" t="s">
        <v>178</v>
      </c>
      <c r="C132" s="291">
        <v>8870.660506</v>
      </c>
      <c r="D132" s="303">
        <f>1814+364</f>
        <v>2178</v>
      </c>
      <c r="E132" s="291">
        <f t="shared" si="26"/>
        <v>6587.660506</v>
      </c>
      <c r="F132" s="291">
        <f t="shared" si="27"/>
        <v>105</v>
      </c>
      <c r="G132" s="291">
        <v>0</v>
      </c>
      <c r="H132" s="291">
        <v>105</v>
      </c>
      <c r="I132" s="291"/>
      <c r="J132" s="291">
        <v>8870.660506</v>
      </c>
      <c r="K132" s="278">
        <f t="shared" si="28"/>
        <v>2178</v>
      </c>
      <c r="L132" s="291">
        <f t="shared" si="29"/>
        <v>6587.660506</v>
      </c>
      <c r="M132" s="291">
        <f t="shared" si="30"/>
        <v>105</v>
      </c>
      <c r="N132" s="291"/>
      <c r="O132" s="291">
        <v>105</v>
      </c>
      <c r="P132" s="291"/>
      <c r="Q132" s="292">
        <f t="shared" si="21"/>
        <v>1</v>
      </c>
      <c r="R132" s="292">
        <f t="shared" si="22"/>
        <v>1</v>
      </c>
      <c r="S132" s="292">
        <f t="shared" si="23"/>
        <v>1</v>
      </c>
      <c r="T132" s="292">
        <f t="shared" si="24"/>
        <v>1</v>
      </c>
      <c r="U132" s="292"/>
      <c r="V132" s="292">
        <f t="shared" si="25"/>
        <v>1</v>
      </c>
      <c r="W132" s="291"/>
      <c r="X132" s="130"/>
    </row>
    <row r="133" spans="1:24" ht="12.75">
      <c r="A133" s="290"/>
      <c r="B133" s="319" t="s">
        <v>182</v>
      </c>
      <c r="C133" s="291">
        <v>16852.352256</v>
      </c>
      <c r="D133" s="303">
        <v>1548</v>
      </c>
      <c r="E133" s="291">
        <f t="shared" si="26"/>
        <v>14999.352255999998</v>
      </c>
      <c r="F133" s="291">
        <f t="shared" si="27"/>
        <v>305</v>
      </c>
      <c r="G133" s="291">
        <v>0</v>
      </c>
      <c r="H133" s="291">
        <v>305</v>
      </c>
      <c r="I133" s="291"/>
      <c r="J133" s="291">
        <v>16852.352256</v>
      </c>
      <c r="K133" s="278">
        <f t="shared" si="28"/>
        <v>1548</v>
      </c>
      <c r="L133" s="291">
        <f t="shared" si="29"/>
        <v>14999.352255999998</v>
      </c>
      <c r="M133" s="291">
        <f t="shared" si="30"/>
        <v>305</v>
      </c>
      <c r="N133" s="291"/>
      <c r="O133" s="291">
        <v>305</v>
      </c>
      <c r="P133" s="291"/>
      <c r="Q133" s="292">
        <f t="shared" si="21"/>
        <v>1</v>
      </c>
      <c r="R133" s="292">
        <f t="shared" si="22"/>
        <v>1</v>
      </c>
      <c r="S133" s="292">
        <f t="shared" si="23"/>
        <v>1</v>
      </c>
      <c r="T133" s="292">
        <f t="shared" si="24"/>
        <v>1</v>
      </c>
      <c r="U133" s="292"/>
      <c r="V133" s="292">
        <f t="shared" si="25"/>
        <v>1</v>
      </c>
      <c r="W133" s="291"/>
      <c r="X133" s="130"/>
    </row>
    <row r="134" spans="1:24" ht="12.75">
      <c r="A134" s="290"/>
      <c r="B134" s="319" t="s">
        <v>179</v>
      </c>
      <c r="C134" s="291">
        <v>6025.867112</v>
      </c>
      <c r="D134" s="303">
        <v>1296</v>
      </c>
      <c r="E134" s="291">
        <f t="shared" si="26"/>
        <v>4574.867112</v>
      </c>
      <c r="F134" s="291">
        <f t="shared" si="27"/>
        <v>155</v>
      </c>
      <c r="G134" s="291">
        <v>0</v>
      </c>
      <c r="H134" s="291">
        <v>155</v>
      </c>
      <c r="I134" s="291"/>
      <c r="J134" s="291">
        <v>6025.867112</v>
      </c>
      <c r="K134" s="278">
        <f t="shared" si="28"/>
        <v>1296</v>
      </c>
      <c r="L134" s="291">
        <f t="shared" si="29"/>
        <v>4574.867112</v>
      </c>
      <c r="M134" s="291">
        <f t="shared" si="30"/>
        <v>155</v>
      </c>
      <c r="N134" s="291"/>
      <c r="O134" s="291">
        <v>155</v>
      </c>
      <c r="P134" s="291"/>
      <c r="Q134" s="292">
        <f t="shared" si="21"/>
        <v>1</v>
      </c>
      <c r="R134" s="292">
        <f t="shared" si="22"/>
        <v>1</v>
      </c>
      <c r="S134" s="292">
        <f t="shared" si="23"/>
        <v>1</v>
      </c>
      <c r="T134" s="292">
        <f t="shared" si="24"/>
        <v>1</v>
      </c>
      <c r="U134" s="292"/>
      <c r="V134" s="292">
        <f t="shared" si="25"/>
        <v>1</v>
      </c>
      <c r="W134" s="291"/>
      <c r="X134" s="130"/>
    </row>
    <row r="135" spans="1:24" ht="12.75">
      <c r="A135" s="290"/>
      <c r="B135" s="319" t="s">
        <v>181</v>
      </c>
      <c r="C135" s="291">
        <v>19627.131389</v>
      </c>
      <c r="D135" s="303">
        <v>8642</v>
      </c>
      <c r="E135" s="291">
        <f t="shared" si="26"/>
        <v>10330.131388999998</v>
      </c>
      <c r="F135" s="291">
        <f t="shared" si="27"/>
        <v>655</v>
      </c>
      <c r="G135" s="291">
        <v>0</v>
      </c>
      <c r="H135" s="291">
        <v>655</v>
      </c>
      <c r="I135" s="291"/>
      <c r="J135" s="291">
        <v>19627.131389</v>
      </c>
      <c r="K135" s="278">
        <f t="shared" si="28"/>
        <v>8642</v>
      </c>
      <c r="L135" s="291">
        <f t="shared" si="29"/>
        <v>10330.131388999998</v>
      </c>
      <c r="M135" s="291">
        <f t="shared" si="30"/>
        <v>655</v>
      </c>
      <c r="N135" s="291"/>
      <c r="O135" s="291">
        <v>655</v>
      </c>
      <c r="P135" s="291"/>
      <c r="Q135" s="292">
        <f t="shared" si="21"/>
        <v>1</v>
      </c>
      <c r="R135" s="292">
        <f t="shared" si="22"/>
        <v>1</v>
      </c>
      <c r="S135" s="292">
        <f t="shared" si="23"/>
        <v>1</v>
      </c>
      <c r="T135" s="292">
        <f t="shared" si="24"/>
        <v>1</v>
      </c>
      <c r="U135" s="292"/>
      <c r="V135" s="292">
        <f t="shared" si="25"/>
        <v>1</v>
      </c>
      <c r="W135" s="291"/>
      <c r="X135" s="130"/>
    </row>
    <row r="136" spans="1:24" ht="12.75">
      <c r="A136" s="290"/>
      <c r="B136" s="319" t="s">
        <v>177</v>
      </c>
      <c r="C136" s="291">
        <v>4412.816475</v>
      </c>
      <c r="D136" s="303">
        <v>0</v>
      </c>
      <c r="E136" s="291">
        <f t="shared" si="26"/>
        <v>4407.816475</v>
      </c>
      <c r="F136" s="291">
        <f t="shared" si="27"/>
        <v>5</v>
      </c>
      <c r="G136" s="291">
        <v>0</v>
      </c>
      <c r="H136" s="291">
        <v>5</v>
      </c>
      <c r="I136" s="291"/>
      <c r="J136" s="291">
        <v>4412.816475</v>
      </c>
      <c r="K136" s="278">
        <f t="shared" si="28"/>
        <v>0</v>
      </c>
      <c r="L136" s="291">
        <f t="shared" si="29"/>
        <v>4407.816475</v>
      </c>
      <c r="M136" s="291">
        <f t="shared" si="30"/>
        <v>5</v>
      </c>
      <c r="N136" s="291"/>
      <c r="O136" s="291">
        <v>5</v>
      </c>
      <c r="P136" s="291"/>
      <c r="Q136" s="292">
        <f>J136/C136</f>
        <v>1</v>
      </c>
      <c r="R136" s="292"/>
      <c r="S136" s="292">
        <f>L136/E136</f>
        <v>1</v>
      </c>
      <c r="T136" s="292">
        <f>M136/F136</f>
        <v>1</v>
      </c>
      <c r="U136" s="292"/>
      <c r="V136" s="292">
        <f t="shared" si="25"/>
        <v>1</v>
      </c>
      <c r="W136" s="291"/>
      <c r="X136" s="130"/>
    </row>
    <row r="137" spans="1:24" ht="12.75">
      <c r="A137" s="290"/>
      <c r="B137" s="319" t="s">
        <v>243</v>
      </c>
      <c r="C137" s="291">
        <v>13469.341248</v>
      </c>
      <c r="D137" s="303">
        <v>1284</v>
      </c>
      <c r="E137" s="291">
        <f t="shared" si="26"/>
        <v>12030.341248</v>
      </c>
      <c r="F137" s="291">
        <f t="shared" si="27"/>
        <v>155</v>
      </c>
      <c r="G137" s="291">
        <v>0</v>
      </c>
      <c r="H137" s="291">
        <v>155</v>
      </c>
      <c r="I137" s="291"/>
      <c r="J137" s="291">
        <v>13469.341248</v>
      </c>
      <c r="K137" s="278">
        <f t="shared" si="28"/>
        <v>1284</v>
      </c>
      <c r="L137" s="291">
        <f t="shared" si="29"/>
        <v>12030.341248</v>
      </c>
      <c r="M137" s="291">
        <f t="shared" si="30"/>
        <v>155</v>
      </c>
      <c r="N137" s="291"/>
      <c r="O137" s="291">
        <v>155</v>
      </c>
      <c r="P137" s="291"/>
      <c r="Q137" s="292">
        <f>J137/C137</f>
        <v>1</v>
      </c>
      <c r="R137" s="292">
        <f>K137/D137</f>
        <v>1</v>
      </c>
      <c r="S137" s="292">
        <f>L137/E137</f>
        <v>1</v>
      </c>
      <c r="T137" s="292">
        <f>M137/F137</f>
        <v>1</v>
      </c>
      <c r="U137" s="292"/>
      <c r="V137" s="292">
        <f t="shared" si="25"/>
        <v>1</v>
      </c>
      <c r="W137" s="309"/>
      <c r="X137" s="130"/>
    </row>
    <row r="138" spans="1:24" ht="12.75">
      <c r="A138" s="290"/>
      <c r="B138" s="319" t="s">
        <v>225</v>
      </c>
      <c r="C138" s="291">
        <v>11185.505652</v>
      </c>
      <c r="D138" s="303">
        <v>5640</v>
      </c>
      <c r="E138" s="291">
        <f t="shared" si="26"/>
        <v>5545.505652</v>
      </c>
      <c r="F138" s="291">
        <f t="shared" si="27"/>
        <v>0</v>
      </c>
      <c r="G138" s="291">
        <v>0</v>
      </c>
      <c r="H138" s="291">
        <v>0</v>
      </c>
      <c r="I138" s="291"/>
      <c r="J138" s="291">
        <v>11185.505652</v>
      </c>
      <c r="K138" s="278">
        <f t="shared" si="28"/>
        <v>5640</v>
      </c>
      <c r="L138" s="291">
        <f t="shared" si="29"/>
        <v>5545.505652</v>
      </c>
      <c r="M138" s="291">
        <f t="shared" si="30"/>
        <v>0</v>
      </c>
      <c r="N138" s="291"/>
      <c r="O138" s="291"/>
      <c r="P138" s="291"/>
      <c r="Q138" s="292">
        <f>J138/C138</f>
        <v>1</v>
      </c>
      <c r="R138" s="292">
        <f>K138/D138</f>
        <v>1</v>
      </c>
      <c r="S138" s="292">
        <f>L138/E138</f>
        <v>1</v>
      </c>
      <c r="T138" s="292"/>
      <c r="U138" s="292"/>
      <c r="V138" s="292"/>
      <c r="W138" s="309"/>
      <c r="X138" s="130"/>
    </row>
    <row r="139" spans="1:24" ht="12.75">
      <c r="A139" s="290"/>
      <c r="B139" s="319" t="s">
        <v>244</v>
      </c>
      <c r="C139" s="291">
        <v>12923.583642</v>
      </c>
      <c r="D139" s="303">
        <v>6008</v>
      </c>
      <c r="E139" s="291">
        <f t="shared" si="26"/>
        <v>6915.583642</v>
      </c>
      <c r="F139" s="291">
        <f t="shared" si="27"/>
        <v>0</v>
      </c>
      <c r="G139" s="291">
        <v>0</v>
      </c>
      <c r="H139" s="291">
        <v>0</v>
      </c>
      <c r="I139" s="291"/>
      <c r="J139" s="291">
        <v>12923.583642</v>
      </c>
      <c r="K139" s="278">
        <f t="shared" si="28"/>
        <v>6008</v>
      </c>
      <c r="L139" s="291">
        <f t="shared" si="29"/>
        <v>6915.583642</v>
      </c>
      <c r="M139" s="291">
        <f t="shared" si="30"/>
        <v>0</v>
      </c>
      <c r="N139" s="291"/>
      <c r="O139" s="291"/>
      <c r="P139" s="291"/>
      <c r="Q139" s="292">
        <f>J139/C139</f>
        <v>1</v>
      </c>
      <c r="R139" s="292">
        <f>K139/D139</f>
        <v>1</v>
      </c>
      <c r="S139" s="292">
        <f>L139/E139</f>
        <v>1</v>
      </c>
      <c r="T139" s="292"/>
      <c r="U139" s="292"/>
      <c r="V139" s="292"/>
      <c r="W139" s="309"/>
      <c r="X139" s="130"/>
    </row>
    <row r="140" spans="1:22" s="127" customFormat="1" ht="12.75" hidden="1">
      <c r="A140" s="215"/>
      <c r="B140" s="218"/>
      <c r="C140" s="310"/>
      <c r="D140" s="310"/>
      <c r="E140" s="310"/>
      <c r="F140" s="310"/>
      <c r="G140" s="310"/>
      <c r="H140" s="310"/>
      <c r="I140" s="310"/>
      <c r="J140" s="217"/>
      <c r="K140" s="217"/>
      <c r="L140" s="217"/>
      <c r="M140" s="310"/>
      <c r="N140" s="310"/>
      <c r="O140" s="310"/>
      <c r="P140" s="310"/>
      <c r="Q140" s="216"/>
      <c r="R140" s="216"/>
      <c r="S140" s="216"/>
      <c r="T140" s="311"/>
      <c r="U140" s="311"/>
      <c r="V140" s="311"/>
    </row>
  </sheetData>
  <sheetProtection/>
  <autoFilter ref="A7:X139"/>
  <mergeCells count="23">
    <mergeCell ref="W6:W7"/>
    <mergeCell ref="D6:D7"/>
    <mergeCell ref="C5:I5"/>
    <mergeCell ref="C6:C7"/>
    <mergeCell ref="M6:O6"/>
    <mergeCell ref="S6:S7"/>
    <mergeCell ref="J5:P5"/>
    <mergeCell ref="A5:A7"/>
    <mergeCell ref="E6:E7"/>
    <mergeCell ref="F6:H6"/>
    <mergeCell ref="B5:B7"/>
    <mergeCell ref="K6:K7"/>
    <mergeCell ref="L6:L7"/>
    <mergeCell ref="P1:W1"/>
    <mergeCell ref="T6:V6"/>
    <mergeCell ref="J6:J7"/>
    <mergeCell ref="P6:P7"/>
    <mergeCell ref="Q6:Q7"/>
    <mergeCell ref="Q5:W5"/>
    <mergeCell ref="R6:R7"/>
    <mergeCell ref="A2:W2"/>
    <mergeCell ref="A3:W3"/>
    <mergeCell ref="I6:I7"/>
  </mergeCells>
  <printOptions/>
  <pageMargins left="0.3937007874015748" right="0.31496062992125984" top="0.5511811023622047" bottom="0.5905511811023623" header="0.31496062992125984" footer="0.31496062992125984"/>
  <pageSetup horizontalDpi="600" verticalDpi="600" orientation="landscape" paperSize="9" scale="92"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A1:Z44"/>
  <sheetViews>
    <sheetView zoomScalePageLayoutView="0" workbookViewId="0" topLeftCell="A1">
      <selection activeCell="AA6" sqref="AA6"/>
    </sheetView>
  </sheetViews>
  <sheetFormatPr defaultColWidth="8" defaultRowHeight="15"/>
  <cols>
    <col min="1" max="1" width="4.5" style="4" customWidth="1"/>
    <col min="2" max="2" width="12.19921875" style="4" customWidth="1"/>
    <col min="3" max="3" width="7.8984375" style="4" bestFit="1" customWidth="1"/>
    <col min="4" max="4" width="7.5" style="4" customWidth="1"/>
    <col min="5" max="5" width="7.09765625" style="4" bestFit="1" customWidth="1"/>
    <col min="6" max="6" width="5.5" style="4" hidden="1" customWidth="1"/>
    <col min="7" max="7" width="7" style="4" customWidth="1"/>
    <col min="8" max="9" width="7.3984375" style="4" customWidth="1"/>
    <col min="10" max="10" width="6.5" style="4" customWidth="1"/>
    <col min="11" max="11" width="8.09765625" style="4" customWidth="1"/>
    <col min="12" max="12" width="7.3984375" style="4" customWidth="1"/>
    <col min="13" max="13" width="7.59765625" style="4" customWidth="1"/>
    <col min="14" max="14" width="5.09765625" style="4" hidden="1" customWidth="1"/>
    <col min="15" max="15" width="8.09765625" style="4" customWidth="1"/>
    <col min="16" max="16" width="7.3984375" style="4" customWidth="1"/>
    <col min="17" max="17" width="7.19921875" style="4" customWidth="1"/>
    <col min="18" max="21" width="6.5" style="4" customWidth="1"/>
    <col min="22" max="22" width="5.8984375" style="4" hidden="1" customWidth="1"/>
    <col min="23" max="26" width="6.5" style="4" customWidth="1"/>
    <col min="27" max="28" width="8" style="4" customWidth="1"/>
    <col min="29" max="29" width="9" style="4" bestFit="1" customWidth="1"/>
    <col min="30" max="16384" width="8" style="4" customWidth="1"/>
  </cols>
  <sheetData>
    <row r="1" spans="1:26" ht="17.25">
      <c r="A1" s="1"/>
      <c r="B1" s="1"/>
      <c r="C1" s="2"/>
      <c r="D1" s="2"/>
      <c r="E1" s="3"/>
      <c r="F1" s="3"/>
      <c r="G1" s="3"/>
      <c r="H1" s="3"/>
      <c r="I1" s="3"/>
      <c r="J1" s="2"/>
      <c r="K1" s="2"/>
      <c r="L1" s="2"/>
      <c r="M1" s="3"/>
      <c r="N1" s="3"/>
      <c r="O1" s="3"/>
      <c r="P1" s="3"/>
      <c r="Q1" s="3"/>
      <c r="R1" s="2"/>
      <c r="S1" s="2"/>
      <c r="T1" s="3"/>
      <c r="U1" s="3"/>
      <c r="V1" s="3"/>
      <c r="W1" s="3"/>
      <c r="X1" s="3"/>
      <c r="Y1" s="253"/>
      <c r="Z1" s="254" t="s">
        <v>339</v>
      </c>
    </row>
    <row r="2" spans="1:26" ht="17.25">
      <c r="A2" s="5"/>
      <c r="B2" s="5"/>
      <c r="C2" s="2"/>
      <c r="D2" s="2"/>
      <c r="E2" s="2"/>
      <c r="F2" s="2"/>
      <c r="G2" s="2"/>
      <c r="H2" s="2"/>
      <c r="I2" s="2"/>
      <c r="J2" s="2"/>
      <c r="K2" s="2"/>
      <c r="L2" s="2"/>
      <c r="M2" s="2"/>
      <c r="N2" s="2"/>
      <c r="O2" s="2"/>
      <c r="P2" s="2"/>
      <c r="Q2" s="2"/>
      <c r="R2" s="2"/>
      <c r="S2" s="2"/>
      <c r="T2" s="2"/>
      <c r="U2" s="2"/>
      <c r="V2" s="2"/>
      <c r="W2" s="2"/>
      <c r="X2" s="2"/>
      <c r="Y2" s="2"/>
      <c r="Z2" s="2"/>
    </row>
    <row r="3" spans="1:26" ht="15">
      <c r="A3" s="1" t="s">
        <v>328</v>
      </c>
      <c r="B3" s="1"/>
      <c r="C3" s="2"/>
      <c r="D3" s="2"/>
      <c r="E3" s="2"/>
      <c r="F3" s="2"/>
      <c r="G3" s="2"/>
      <c r="H3" s="2"/>
      <c r="I3" s="2"/>
      <c r="J3" s="2"/>
      <c r="K3" s="2"/>
      <c r="L3" s="2"/>
      <c r="M3" s="2"/>
      <c r="N3" s="2"/>
      <c r="O3" s="2"/>
      <c r="P3" s="2"/>
      <c r="Q3" s="2"/>
      <c r="R3" s="2"/>
      <c r="S3" s="2"/>
      <c r="T3" s="2"/>
      <c r="U3" s="2"/>
      <c r="V3" s="2"/>
      <c r="W3" s="2"/>
      <c r="X3" s="2"/>
      <c r="Y3" s="2"/>
      <c r="Z3" s="2"/>
    </row>
    <row r="4" spans="1:26" ht="15">
      <c r="A4" s="383" t="s">
        <v>331</v>
      </c>
      <c r="B4" s="383"/>
      <c r="C4" s="383"/>
      <c r="D4" s="383"/>
      <c r="E4" s="383"/>
      <c r="F4" s="383"/>
      <c r="G4" s="383"/>
      <c r="H4" s="383"/>
      <c r="I4" s="383"/>
      <c r="J4" s="383"/>
      <c r="K4" s="383"/>
      <c r="L4" s="383"/>
      <c r="M4" s="383"/>
      <c r="N4" s="383"/>
      <c r="O4" s="383"/>
      <c r="P4" s="383"/>
      <c r="Q4" s="383"/>
      <c r="R4" s="383"/>
      <c r="S4" s="383"/>
      <c r="T4" s="383"/>
      <c r="U4" s="383"/>
      <c r="V4" s="383"/>
      <c r="W4" s="383"/>
      <c r="X4" s="383"/>
      <c r="Y4" s="383"/>
      <c r="Z4" s="383"/>
    </row>
    <row r="5" spans="1:26" ht="17.25">
      <c r="A5" s="6"/>
      <c r="B5" s="6"/>
      <c r="C5" s="2"/>
      <c r="D5" s="2"/>
      <c r="E5" s="2"/>
      <c r="F5" s="2"/>
      <c r="G5" s="2"/>
      <c r="H5" s="2"/>
      <c r="I5" s="2"/>
      <c r="J5" s="2"/>
      <c r="K5" s="2"/>
      <c r="L5" s="2"/>
      <c r="M5" s="125"/>
      <c r="N5" s="2"/>
      <c r="O5" s="2"/>
      <c r="P5" s="2"/>
      <c r="Q5" s="2"/>
      <c r="R5" s="2"/>
      <c r="S5" s="2"/>
      <c r="T5" s="2"/>
      <c r="U5" s="2"/>
      <c r="V5" s="2"/>
      <c r="W5" s="2"/>
      <c r="X5" s="2"/>
      <c r="Y5" s="2"/>
      <c r="Z5" s="2"/>
    </row>
    <row r="6" spans="1:26" ht="18">
      <c r="A6" s="7"/>
      <c r="B6" s="7"/>
      <c r="C6" s="8"/>
      <c r="D6" s="8"/>
      <c r="E6" s="384"/>
      <c r="F6" s="384"/>
      <c r="G6" s="384"/>
      <c r="H6" s="384"/>
      <c r="I6" s="384"/>
      <c r="J6" s="384"/>
      <c r="K6" s="8"/>
      <c r="L6" s="8"/>
      <c r="M6" s="384"/>
      <c r="N6" s="384"/>
      <c r="O6" s="384"/>
      <c r="P6" s="384"/>
      <c r="Q6" s="384"/>
      <c r="R6" s="384"/>
      <c r="S6" s="8"/>
      <c r="T6" s="336" t="s">
        <v>89</v>
      </c>
      <c r="U6" s="336"/>
      <c r="V6" s="336"/>
      <c r="W6" s="336"/>
      <c r="X6" s="336"/>
      <c r="Y6" s="336"/>
      <c r="Z6" s="336"/>
    </row>
    <row r="7" spans="1:26" s="47" customFormat="1" ht="12.75">
      <c r="A7" s="385" t="s">
        <v>171</v>
      </c>
      <c r="B7" s="385" t="s">
        <v>183</v>
      </c>
      <c r="C7" s="386" t="s">
        <v>5</v>
      </c>
      <c r="D7" s="386"/>
      <c r="E7" s="386"/>
      <c r="F7" s="386"/>
      <c r="G7" s="386"/>
      <c r="H7" s="386"/>
      <c r="I7" s="386"/>
      <c r="J7" s="386"/>
      <c r="K7" s="386" t="s">
        <v>68</v>
      </c>
      <c r="L7" s="386"/>
      <c r="M7" s="386"/>
      <c r="N7" s="386"/>
      <c r="O7" s="386"/>
      <c r="P7" s="386"/>
      <c r="Q7" s="386"/>
      <c r="R7" s="386"/>
      <c r="S7" s="386" t="s">
        <v>96</v>
      </c>
      <c r="T7" s="386"/>
      <c r="U7" s="386"/>
      <c r="V7" s="386"/>
      <c r="W7" s="386"/>
      <c r="X7" s="386"/>
      <c r="Y7" s="386"/>
      <c r="Z7" s="386"/>
    </row>
    <row r="8" spans="1:26" s="47" customFormat="1" ht="12.75">
      <c r="A8" s="385"/>
      <c r="B8" s="385"/>
      <c r="C8" s="385" t="s">
        <v>87</v>
      </c>
      <c r="D8" s="385" t="s">
        <v>247</v>
      </c>
      <c r="E8" s="385" t="s">
        <v>100</v>
      </c>
      <c r="F8" s="385"/>
      <c r="G8" s="385"/>
      <c r="H8" s="385"/>
      <c r="I8" s="385"/>
      <c r="J8" s="385"/>
      <c r="K8" s="385" t="s">
        <v>87</v>
      </c>
      <c r="L8" s="385" t="s">
        <v>166</v>
      </c>
      <c r="M8" s="385" t="s">
        <v>100</v>
      </c>
      <c r="N8" s="385"/>
      <c r="O8" s="385"/>
      <c r="P8" s="385"/>
      <c r="Q8" s="385"/>
      <c r="R8" s="385"/>
      <c r="S8" s="385" t="s">
        <v>87</v>
      </c>
      <c r="T8" s="385" t="s">
        <v>166</v>
      </c>
      <c r="U8" s="385" t="s">
        <v>100</v>
      </c>
      <c r="V8" s="385"/>
      <c r="W8" s="385"/>
      <c r="X8" s="385"/>
      <c r="Y8" s="385"/>
      <c r="Z8" s="385"/>
    </row>
    <row r="9" spans="1:26" s="47" customFormat="1" ht="12.75">
      <c r="A9" s="385"/>
      <c r="B9" s="385"/>
      <c r="C9" s="385"/>
      <c r="D9" s="385"/>
      <c r="E9" s="385" t="s">
        <v>87</v>
      </c>
      <c r="F9" s="385" t="s">
        <v>102</v>
      </c>
      <c r="G9" s="385"/>
      <c r="H9" s="385" t="s">
        <v>140</v>
      </c>
      <c r="I9" s="385" t="s">
        <v>141</v>
      </c>
      <c r="J9" s="385" t="s">
        <v>142</v>
      </c>
      <c r="K9" s="385"/>
      <c r="L9" s="385"/>
      <c r="M9" s="385" t="s">
        <v>87</v>
      </c>
      <c r="N9" s="385" t="s">
        <v>102</v>
      </c>
      <c r="O9" s="385"/>
      <c r="P9" s="385" t="s">
        <v>140</v>
      </c>
      <c r="Q9" s="385" t="s">
        <v>141</v>
      </c>
      <c r="R9" s="385" t="s">
        <v>142</v>
      </c>
      <c r="S9" s="385"/>
      <c r="T9" s="385"/>
      <c r="U9" s="385" t="s">
        <v>87</v>
      </c>
      <c r="V9" s="385" t="s">
        <v>102</v>
      </c>
      <c r="W9" s="385"/>
      <c r="X9" s="385" t="s">
        <v>140</v>
      </c>
      <c r="Y9" s="385" t="s">
        <v>141</v>
      </c>
      <c r="Z9" s="385" t="s">
        <v>142</v>
      </c>
    </row>
    <row r="10" spans="1:26" s="47" customFormat="1" ht="12.75">
      <c r="A10" s="385"/>
      <c r="B10" s="385"/>
      <c r="C10" s="385"/>
      <c r="D10" s="385"/>
      <c r="E10" s="385"/>
      <c r="F10" s="385" t="s">
        <v>33</v>
      </c>
      <c r="G10" s="385" t="s">
        <v>85</v>
      </c>
      <c r="H10" s="385"/>
      <c r="I10" s="385"/>
      <c r="J10" s="385"/>
      <c r="K10" s="385"/>
      <c r="L10" s="385"/>
      <c r="M10" s="385"/>
      <c r="N10" s="385" t="s">
        <v>33</v>
      </c>
      <c r="O10" s="385" t="s">
        <v>85</v>
      </c>
      <c r="P10" s="385"/>
      <c r="Q10" s="385"/>
      <c r="R10" s="385"/>
      <c r="S10" s="385"/>
      <c r="T10" s="385"/>
      <c r="U10" s="385"/>
      <c r="V10" s="385" t="s">
        <v>33</v>
      </c>
      <c r="W10" s="385" t="s">
        <v>85</v>
      </c>
      <c r="X10" s="385"/>
      <c r="Y10" s="385"/>
      <c r="Z10" s="385"/>
    </row>
    <row r="11" spans="1:26" s="47" customFormat="1" ht="12.75">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row>
    <row r="12" spans="1:26" s="47" customFormat="1" ht="12.75">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row>
    <row r="13" spans="1:26" s="47" customFormat="1" ht="12.75">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row>
    <row r="14" spans="1:26" s="47" customFormat="1" ht="39" customHeight="1">
      <c r="A14" s="385"/>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row>
    <row r="15" spans="1:26" s="256" customFormat="1" ht="12.75">
      <c r="A15" s="255" t="s">
        <v>10</v>
      </c>
      <c r="B15" s="255" t="s">
        <v>11</v>
      </c>
      <c r="C15" s="255">
        <v>1</v>
      </c>
      <c r="D15" s="255">
        <f>C15+1</f>
        <v>2</v>
      </c>
      <c r="E15" s="255" t="s">
        <v>103</v>
      </c>
      <c r="F15" s="255">
        <v>4</v>
      </c>
      <c r="G15" s="255">
        <f aca="true" t="shared" si="0" ref="G15:L15">F15+1</f>
        <v>5</v>
      </c>
      <c r="H15" s="255">
        <f t="shared" si="0"/>
        <v>6</v>
      </c>
      <c r="I15" s="255">
        <f t="shared" si="0"/>
        <v>7</v>
      </c>
      <c r="J15" s="255">
        <f t="shared" si="0"/>
        <v>8</v>
      </c>
      <c r="K15" s="255">
        <f t="shared" si="0"/>
        <v>9</v>
      </c>
      <c r="L15" s="255">
        <f t="shared" si="0"/>
        <v>10</v>
      </c>
      <c r="M15" s="255" t="s">
        <v>112</v>
      </c>
      <c r="N15" s="255">
        <v>12</v>
      </c>
      <c r="O15" s="255">
        <f>N15+1</f>
        <v>13</v>
      </c>
      <c r="P15" s="255">
        <f>O15+1</f>
        <v>14</v>
      </c>
      <c r="Q15" s="255">
        <f>P15+1</f>
        <v>15</v>
      </c>
      <c r="R15" s="255">
        <f>Q15+1</f>
        <v>16</v>
      </c>
      <c r="S15" s="255" t="s">
        <v>104</v>
      </c>
      <c r="T15" s="255" t="s">
        <v>105</v>
      </c>
      <c r="U15" s="255" t="s">
        <v>106</v>
      </c>
      <c r="V15" s="255" t="s">
        <v>107</v>
      </c>
      <c r="W15" s="255" t="s">
        <v>108</v>
      </c>
      <c r="X15" s="255" t="s">
        <v>109</v>
      </c>
      <c r="Y15" s="255" t="s">
        <v>110</v>
      </c>
      <c r="Z15" s="255" t="s">
        <v>111</v>
      </c>
    </row>
    <row r="16" spans="1:26" s="256" customFormat="1" ht="13.5">
      <c r="A16" s="255"/>
      <c r="B16" s="307" t="s">
        <v>38</v>
      </c>
      <c r="C16" s="324">
        <f>SUM(C17:C28)</f>
        <v>131674.174686</v>
      </c>
      <c r="D16" s="324">
        <f aca="true" t="shared" si="1" ref="D16:R16">SUM(D17:D28)</f>
        <v>42844.50000000001</v>
      </c>
      <c r="E16" s="324">
        <f t="shared" si="1"/>
        <v>88829.674686</v>
      </c>
      <c r="F16" s="324">
        <f t="shared" si="1"/>
        <v>0</v>
      </c>
      <c r="G16" s="324">
        <f t="shared" si="1"/>
        <v>88829.674686</v>
      </c>
      <c r="H16" s="324">
        <f t="shared" si="1"/>
        <v>41015</v>
      </c>
      <c r="I16" s="324">
        <f t="shared" si="1"/>
        <v>46064.67468599999</v>
      </c>
      <c r="J16" s="324">
        <f t="shared" si="1"/>
        <v>1750</v>
      </c>
      <c r="K16" s="324">
        <f t="shared" si="1"/>
        <v>131674.174686</v>
      </c>
      <c r="L16" s="324">
        <f t="shared" si="1"/>
        <v>42844.50000000001</v>
      </c>
      <c r="M16" s="324">
        <f t="shared" si="1"/>
        <v>88829.674686</v>
      </c>
      <c r="N16" s="324">
        <f t="shared" si="1"/>
        <v>0</v>
      </c>
      <c r="O16" s="324">
        <f t="shared" si="1"/>
        <v>88829.674686</v>
      </c>
      <c r="P16" s="324">
        <f t="shared" si="1"/>
        <v>41015</v>
      </c>
      <c r="Q16" s="324">
        <f t="shared" si="1"/>
        <v>46064.67468599999</v>
      </c>
      <c r="R16" s="324">
        <f t="shared" si="1"/>
        <v>1750</v>
      </c>
      <c r="S16" s="225">
        <f>K16/C16</f>
        <v>1</v>
      </c>
      <c r="T16" s="225">
        <f>L16/D16</f>
        <v>1</v>
      </c>
      <c r="U16" s="225">
        <f>M16/E16</f>
        <v>1</v>
      </c>
      <c r="V16" s="225"/>
      <c r="W16" s="225">
        <f>O16/G16</f>
        <v>1</v>
      </c>
      <c r="X16" s="225">
        <f>P16/H16</f>
        <v>1</v>
      </c>
      <c r="Y16" s="225">
        <f>Q16/I16</f>
        <v>1</v>
      </c>
      <c r="Z16" s="225">
        <f>R16/J16</f>
        <v>1</v>
      </c>
    </row>
    <row r="17" spans="1:26" s="48" customFormat="1" ht="13.5">
      <c r="A17" s="219">
        <v>1</v>
      </c>
      <c r="B17" s="302" t="s">
        <v>180</v>
      </c>
      <c r="C17" s="232">
        <v>7800.088682</v>
      </c>
      <c r="D17" s="220">
        <v>4257.8</v>
      </c>
      <c r="E17" s="313">
        <f>SUM(H17:J17)</f>
        <v>3542.2886819999994</v>
      </c>
      <c r="F17" s="232"/>
      <c r="G17" s="313">
        <f>E17</f>
        <v>3542.2886819999994</v>
      </c>
      <c r="H17" s="232">
        <v>1910</v>
      </c>
      <c r="I17" s="313">
        <f>C17-D17-H17-J17</f>
        <v>1477.2886819999994</v>
      </c>
      <c r="J17" s="312">
        <v>155</v>
      </c>
      <c r="K17" s="232">
        <v>7800.088682</v>
      </c>
      <c r="L17" s="220">
        <v>4257.8</v>
      </c>
      <c r="M17" s="313">
        <f>SUM(P17:R17)</f>
        <v>3542.2886819999994</v>
      </c>
      <c r="N17" s="232"/>
      <c r="O17" s="313">
        <f>M17</f>
        <v>3542.2886819999994</v>
      </c>
      <c r="P17" s="232">
        <v>1910</v>
      </c>
      <c r="Q17" s="313">
        <f>K17-L17-P17-R17</f>
        <v>1477.2886819999994</v>
      </c>
      <c r="R17" s="312">
        <v>155</v>
      </c>
      <c r="S17" s="221">
        <f>K17/C17</f>
        <v>1</v>
      </c>
      <c r="T17" s="221">
        <f aca="true" t="shared" si="2" ref="T17:Z17">L17/D17</f>
        <v>1</v>
      </c>
      <c r="U17" s="221">
        <f t="shared" si="2"/>
        <v>1</v>
      </c>
      <c r="V17" s="221"/>
      <c r="W17" s="221">
        <f t="shared" si="2"/>
        <v>1</v>
      </c>
      <c r="X17" s="221">
        <f t="shared" si="2"/>
        <v>1</v>
      </c>
      <c r="Y17" s="221">
        <f t="shared" si="2"/>
        <v>1</v>
      </c>
      <c r="Z17" s="221">
        <f t="shared" si="2"/>
        <v>1</v>
      </c>
    </row>
    <row r="18" spans="1:26" s="48" customFormat="1" ht="13.5">
      <c r="A18" s="219">
        <v>2</v>
      </c>
      <c r="B18" s="302" t="s">
        <v>195</v>
      </c>
      <c r="C18" s="232">
        <v>9675.632269</v>
      </c>
      <c r="D18" s="220">
        <v>3221</v>
      </c>
      <c r="E18" s="313">
        <f aca="true" t="shared" si="3" ref="E18:E28">SUM(H18:J18)</f>
        <v>6454.632269</v>
      </c>
      <c r="F18" s="232"/>
      <c r="G18" s="313">
        <f aca="true" t="shared" si="4" ref="G18:G28">E18</f>
        <v>6454.632269</v>
      </c>
      <c r="H18" s="232">
        <v>5507</v>
      </c>
      <c r="I18" s="313">
        <f aca="true" t="shared" si="5" ref="I18:I28">C18-D18-H18-J18</f>
        <v>842.6322689999997</v>
      </c>
      <c r="J18" s="312">
        <v>105</v>
      </c>
      <c r="K18" s="232">
        <v>9675.632269</v>
      </c>
      <c r="L18" s="220">
        <v>3221</v>
      </c>
      <c r="M18" s="313">
        <f aca="true" t="shared" si="6" ref="M18:M28">SUM(P18:R18)</f>
        <v>6454.632269</v>
      </c>
      <c r="N18" s="232"/>
      <c r="O18" s="313">
        <f aca="true" t="shared" si="7" ref="O18:O28">M18</f>
        <v>6454.632269</v>
      </c>
      <c r="P18" s="232">
        <v>5507</v>
      </c>
      <c r="Q18" s="313">
        <f aca="true" t="shared" si="8" ref="Q18:Q28">K18-L18-P18-R18</f>
        <v>842.6322689999997</v>
      </c>
      <c r="R18" s="312">
        <v>105</v>
      </c>
      <c r="S18" s="221">
        <f aca="true" t="shared" si="9" ref="S18:S28">K18/C18</f>
        <v>1</v>
      </c>
      <c r="T18" s="221">
        <f aca="true" t="shared" si="10" ref="T18:T28">L18/D18</f>
        <v>1</v>
      </c>
      <c r="U18" s="221">
        <f aca="true" t="shared" si="11" ref="U18:U28">M18/E18</f>
        <v>1</v>
      </c>
      <c r="V18" s="221"/>
      <c r="W18" s="221">
        <f aca="true" t="shared" si="12" ref="W18:W28">O18/G18</f>
        <v>1</v>
      </c>
      <c r="X18" s="221">
        <f aca="true" t="shared" si="13" ref="X18:X28">P18/H18</f>
        <v>1</v>
      </c>
      <c r="Y18" s="221">
        <f aca="true" t="shared" si="14" ref="Y18:Y28">Q18/I18</f>
        <v>1</v>
      </c>
      <c r="Z18" s="221">
        <f aca="true" t="shared" si="15" ref="Z18:Z26">R18/J18</f>
        <v>1</v>
      </c>
    </row>
    <row r="19" spans="1:26" s="48" customFormat="1" ht="13.5">
      <c r="A19" s="219">
        <v>3</v>
      </c>
      <c r="B19" s="302" t="s">
        <v>175</v>
      </c>
      <c r="C19" s="232">
        <v>8706.116335</v>
      </c>
      <c r="D19" s="220">
        <v>3691.7</v>
      </c>
      <c r="E19" s="313">
        <f t="shared" si="3"/>
        <v>5014.416335000001</v>
      </c>
      <c r="F19" s="232"/>
      <c r="G19" s="313">
        <f t="shared" si="4"/>
        <v>5014.416335000001</v>
      </c>
      <c r="H19" s="232">
        <v>2002</v>
      </c>
      <c r="I19" s="313">
        <f t="shared" si="5"/>
        <v>2957.416335000001</v>
      </c>
      <c r="J19" s="312">
        <v>55</v>
      </c>
      <c r="K19" s="232">
        <v>8706.116335</v>
      </c>
      <c r="L19" s="220">
        <v>3691.7</v>
      </c>
      <c r="M19" s="313">
        <f t="shared" si="6"/>
        <v>5014.416335000001</v>
      </c>
      <c r="N19" s="232"/>
      <c r="O19" s="313">
        <f t="shared" si="7"/>
        <v>5014.416335000001</v>
      </c>
      <c r="P19" s="232">
        <v>2002</v>
      </c>
      <c r="Q19" s="313">
        <f t="shared" si="8"/>
        <v>2957.416335000001</v>
      </c>
      <c r="R19" s="312">
        <v>55</v>
      </c>
      <c r="S19" s="221">
        <f t="shared" si="9"/>
        <v>1</v>
      </c>
      <c r="T19" s="221">
        <f t="shared" si="10"/>
        <v>1</v>
      </c>
      <c r="U19" s="221">
        <f t="shared" si="11"/>
        <v>1</v>
      </c>
      <c r="V19" s="221"/>
      <c r="W19" s="221">
        <f t="shared" si="12"/>
        <v>1</v>
      </c>
      <c r="X19" s="221">
        <f t="shared" si="13"/>
        <v>1</v>
      </c>
      <c r="Y19" s="221">
        <f t="shared" si="14"/>
        <v>1</v>
      </c>
      <c r="Z19" s="221">
        <f t="shared" si="15"/>
        <v>1</v>
      </c>
    </row>
    <row r="20" spans="1:26" s="48" customFormat="1" ht="13.5">
      <c r="A20" s="219">
        <v>4</v>
      </c>
      <c r="B20" s="302" t="s">
        <v>176</v>
      </c>
      <c r="C20" s="232">
        <v>12125.07912</v>
      </c>
      <c r="D20" s="220">
        <v>3952.7</v>
      </c>
      <c r="E20" s="313">
        <f t="shared" si="3"/>
        <v>8172.3791200000005</v>
      </c>
      <c r="F20" s="232"/>
      <c r="G20" s="313">
        <f t="shared" si="4"/>
        <v>8172.3791200000005</v>
      </c>
      <c r="H20" s="232">
        <v>5000</v>
      </c>
      <c r="I20" s="313">
        <f t="shared" si="5"/>
        <v>3117.3791200000005</v>
      </c>
      <c r="J20" s="312">
        <v>55</v>
      </c>
      <c r="K20" s="232">
        <v>12125.07912</v>
      </c>
      <c r="L20" s="220">
        <v>3952.7</v>
      </c>
      <c r="M20" s="313">
        <f t="shared" si="6"/>
        <v>8172.3791200000005</v>
      </c>
      <c r="N20" s="232"/>
      <c r="O20" s="313">
        <f t="shared" si="7"/>
        <v>8172.3791200000005</v>
      </c>
      <c r="P20" s="232">
        <v>5000</v>
      </c>
      <c r="Q20" s="313">
        <f t="shared" si="8"/>
        <v>3117.3791200000005</v>
      </c>
      <c r="R20" s="312">
        <v>55</v>
      </c>
      <c r="S20" s="221">
        <f t="shared" si="9"/>
        <v>1</v>
      </c>
      <c r="T20" s="221">
        <f t="shared" si="10"/>
        <v>1</v>
      </c>
      <c r="U20" s="221">
        <f t="shared" si="11"/>
        <v>1</v>
      </c>
      <c r="V20" s="221"/>
      <c r="W20" s="221">
        <f t="shared" si="12"/>
        <v>1</v>
      </c>
      <c r="X20" s="221">
        <f t="shared" si="13"/>
        <v>1</v>
      </c>
      <c r="Y20" s="221">
        <f t="shared" si="14"/>
        <v>1</v>
      </c>
      <c r="Z20" s="221">
        <f t="shared" si="15"/>
        <v>1</v>
      </c>
    </row>
    <row r="21" spans="1:26" s="48" customFormat="1" ht="13.5">
      <c r="A21" s="219">
        <v>5</v>
      </c>
      <c r="B21" s="302" t="s">
        <v>178</v>
      </c>
      <c r="C21" s="232">
        <v>8870.660506</v>
      </c>
      <c r="D21" s="220">
        <v>3558.4</v>
      </c>
      <c r="E21" s="313">
        <f t="shared" si="3"/>
        <v>5312.2605060000005</v>
      </c>
      <c r="F21" s="232"/>
      <c r="G21" s="313">
        <f t="shared" si="4"/>
        <v>5312.2605060000005</v>
      </c>
      <c r="H21" s="232">
        <v>2178</v>
      </c>
      <c r="I21" s="313">
        <f t="shared" si="5"/>
        <v>3029.2605060000005</v>
      </c>
      <c r="J21" s="312">
        <v>105</v>
      </c>
      <c r="K21" s="232">
        <v>8870.660506</v>
      </c>
      <c r="L21" s="220">
        <v>3558.4</v>
      </c>
      <c r="M21" s="313">
        <f t="shared" si="6"/>
        <v>5312.2605060000005</v>
      </c>
      <c r="N21" s="232"/>
      <c r="O21" s="313">
        <f t="shared" si="7"/>
        <v>5312.2605060000005</v>
      </c>
      <c r="P21" s="232">
        <v>2178</v>
      </c>
      <c r="Q21" s="313">
        <f t="shared" si="8"/>
        <v>3029.2605060000005</v>
      </c>
      <c r="R21" s="312">
        <v>105</v>
      </c>
      <c r="S21" s="221">
        <f t="shared" si="9"/>
        <v>1</v>
      </c>
      <c r="T21" s="221">
        <f t="shared" si="10"/>
        <v>1</v>
      </c>
      <c r="U21" s="221">
        <f t="shared" si="11"/>
        <v>1</v>
      </c>
      <c r="V21" s="221"/>
      <c r="W21" s="221">
        <f t="shared" si="12"/>
        <v>1</v>
      </c>
      <c r="X21" s="221">
        <f t="shared" si="13"/>
        <v>1</v>
      </c>
      <c r="Y21" s="221">
        <f t="shared" si="14"/>
        <v>1</v>
      </c>
      <c r="Z21" s="221">
        <f t="shared" si="15"/>
        <v>1</v>
      </c>
    </row>
    <row r="22" spans="1:26" s="48" customFormat="1" ht="13.5">
      <c r="A22" s="219">
        <v>6</v>
      </c>
      <c r="B22" s="302" t="s">
        <v>182</v>
      </c>
      <c r="C22" s="232">
        <v>16852.352256</v>
      </c>
      <c r="D22" s="220">
        <v>3533.6</v>
      </c>
      <c r="E22" s="313">
        <f t="shared" si="3"/>
        <v>13318.752255999998</v>
      </c>
      <c r="F22" s="232"/>
      <c r="G22" s="313">
        <f t="shared" si="4"/>
        <v>13318.752255999998</v>
      </c>
      <c r="H22" s="232">
        <v>1548</v>
      </c>
      <c r="I22" s="313">
        <f t="shared" si="5"/>
        <v>11465.752255999998</v>
      </c>
      <c r="J22" s="312">
        <v>305</v>
      </c>
      <c r="K22" s="232">
        <v>16852.352256</v>
      </c>
      <c r="L22" s="220">
        <v>3533.6</v>
      </c>
      <c r="M22" s="313">
        <f t="shared" si="6"/>
        <v>13318.752255999998</v>
      </c>
      <c r="N22" s="232"/>
      <c r="O22" s="313">
        <f t="shared" si="7"/>
        <v>13318.752255999998</v>
      </c>
      <c r="P22" s="232">
        <v>1548</v>
      </c>
      <c r="Q22" s="313">
        <f t="shared" si="8"/>
        <v>11465.752255999998</v>
      </c>
      <c r="R22" s="312">
        <v>305</v>
      </c>
      <c r="S22" s="221">
        <f t="shared" si="9"/>
        <v>1</v>
      </c>
      <c r="T22" s="221">
        <f t="shared" si="10"/>
        <v>1</v>
      </c>
      <c r="U22" s="221">
        <f t="shared" si="11"/>
        <v>1</v>
      </c>
      <c r="V22" s="221"/>
      <c r="W22" s="221">
        <f t="shared" si="12"/>
        <v>1</v>
      </c>
      <c r="X22" s="221">
        <f t="shared" si="13"/>
        <v>1</v>
      </c>
      <c r="Y22" s="221">
        <f t="shared" si="14"/>
        <v>1</v>
      </c>
      <c r="Z22" s="221">
        <f t="shared" si="15"/>
        <v>1</v>
      </c>
    </row>
    <row r="23" spans="1:26" s="48" customFormat="1" ht="13.5">
      <c r="A23" s="219">
        <v>7</v>
      </c>
      <c r="B23" s="302" t="s">
        <v>179</v>
      </c>
      <c r="C23" s="232">
        <v>6025.867112</v>
      </c>
      <c r="D23" s="220">
        <v>2694.9</v>
      </c>
      <c r="E23" s="313">
        <f t="shared" si="3"/>
        <v>3330.967112</v>
      </c>
      <c r="F23" s="232"/>
      <c r="G23" s="313">
        <f t="shared" si="4"/>
        <v>3330.967112</v>
      </c>
      <c r="H23" s="232">
        <v>1296</v>
      </c>
      <c r="I23" s="313">
        <f t="shared" si="5"/>
        <v>1879.9671119999998</v>
      </c>
      <c r="J23" s="312">
        <v>155</v>
      </c>
      <c r="K23" s="232">
        <v>6025.867112</v>
      </c>
      <c r="L23" s="220">
        <v>2694.9</v>
      </c>
      <c r="M23" s="313">
        <f t="shared" si="6"/>
        <v>3330.967112</v>
      </c>
      <c r="N23" s="232"/>
      <c r="O23" s="313">
        <f t="shared" si="7"/>
        <v>3330.967112</v>
      </c>
      <c r="P23" s="232">
        <v>1296</v>
      </c>
      <c r="Q23" s="313">
        <f t="shared" si="8"/>
        <v>1879.9671119999998</v>
      </c>
      <c r="R23" s="312">
        <v>155</v>
      </c>
      <c r="S23" s="221">
        <f t="shared" si="9"/>
        <v>1</v>
      </c>
      <c r="T23" s="221">
        <f t="shared" si="10"/>
        <v>1</v>
      </c>
      <c r="U23" s="221">
        <f t="shared" si="11"/>
        <v>1</v>
      </c>
      <c r="V23" s="221"/>
      <c r="W23" s="221">
        <f t="shared" si="12"/>
        <v>1</v>
      </c>
      <c r="X23" s="221">
        <f t="shared" si="13"/>
        <v>1</v>
      </c>
      <c r="Y23" s="221">
        <f t="shared" si="14"/>
        <v>1</v>
      </c>
      <c r="Z23" s="221">
        <f t="shared" si="15"/>
        <v>1</v>
      </c>
    </row>
    <row r="24" spans="1:26" s="48" customFormat="1" ht="13.5">
      <c r="A24" s="219">
        <v>8</v>
      </c>
      <c r="B24" s="302" t="s">
        <v>181</v>
      </c>
      <c r="C24" s="232">
        <v>19627.131389</v>
      </c>
      <c r="D24" s="220">
        <v>3716.9</v>
      </c>
      <c r="E24" s="313">
        <f t="shared" si="3"/>
        <v>15910.231388999999</v>
      </c>
      <c r="F24" s="232"/>
      <c r="G24" s="313">
        <f t="shared" si="4"/>
        <v>15910.231388999999</v>
      </c>
      <c r="H24" s="232">
        <v>8642</v>
      </c>
      <c r="I24" s="313">
        <f t="shared" si="5"/>
        <v>6613.231388999999</v>
      </c>
      <c r="J24" s="312">
        <v>655</v>
      </c>
      <c r="K24" s="232">
        <v>19627.131389</v>
      </c>
      <c r="L24" s="220">
        <v>3716.9</v>
      </c>
      <c r="M24" s="313">
        <f t="shared" si="6"/>
        <v>15910.231388999999</v>
      </c>
      <c r="N24" s="232"/>
      <c r="O24" s="313">
        <f t="shared" si="7"/>
        <v>15910.231388999999</v>
      </c>
      <c r="P24" s="232">
        <v>8642</v>
      </c>
      <c r="Q24" s="313">
        <f t="shared" si="8"/>
        <v>6613.231388999999</v>
      </c>
      <c r="R24" s="312">
        <v>655</v>
      </c>
      <c r="S24" s="221">
        <f t="shared" si="9"/>
        <v>1</v>
      </c>
      <c r="T24" s="221">
        <f t="shared" si="10"/>
        <v>1</v>
      </c>
      <c r="U24" s="221">
        <f t="shared" si="11"/>
        <v>1</v>
      </c>
      <c r="V24" s="221"/>
      <c r="W24" s="221">
        <f t="shared" si="12"/>
        <v>1</v>
      </c>
      <c r="X24" s="221">
        <f t="shared" si="13"/>
        <v>1</v>
      </c>
      <c r="Y24" s="221">
        <f t="shared" si="14"/>
        <v>1</v>
      </c>
      <c r="Z24" s="221">
        <f t="shared" si="15"/>
        <v>1</v>
      </c>
    </row>
    <row r="25" spans="1:26" s="48" customFormat="1" ht="13.5">
      <c r="A25" s="219">
        <v>9</v>
      </c>
      <c r="B25" s="302" t="s">
        <v>177</v>
      </c>
      <c r="C25" s="232">
        <v>4412.816475</v>
      </c>
      <c r="D25" s="220">
        <v>3327.3</v>
      </c>
      <c r="E25" s="313">
        <f t="shared" si="3"/>
        <v>1085.5164749999994</v>
      </c>
      <c r="F25" s="232"/>
      <c r="G25" s="313">
        <f t="shared" si="4"/>
        <v>1085.5164749999994</v>
      </c>
      <c r="H25" s="232">
        <v>0</v>
      </c>
      <c r="I25" s="313">
        <f t="shared" si="5"/>
        <v>1080.5164749999994</v>
      </c>
      <c r="J25" s="312">
        <v>5</v>
      </c>
      <c r="K25" s="232">
        <v>4412.816475</v>
      </c>
      <c r="L25" s="220">
        <v>3327.3</v>
      </c>
      <c r="M25" s="313">
        <f t="shared" si="6"/>
        <v>1085.5164749999994</v>
      </c>
      <c r="N25" s="232"/>
      <c r="O25" s="313">
        <f t="shared" si="7"/>
        <v>1085.5164749999994</v>
      </c>
      <c r="P25" s="232">
        <v>0</v>
      </c>
      <c r="Q25" s="313">
        <f t="shared" si="8"/>
        <v>1080.5164749999994</v>
      </c>
      <c r="R25" s="312">
        <v>5</v>
      </c>
      <c r="S25" s="221">
        <f t="shared" si="9"/>
        <v>1</v>
      </c>
      <c r="T25" s="221">
        <f t="shared" si="10"/>
        <v>1</v>
      </c>
      <c r="U25" s="221">
        <f t="shared" si="11"/>
        <v>1</v>
      </c>
      <c r="V25" s="221"/>
      <c r="W25" s="221">
        <f t="shared" si="12"/>
        <v>1</v>
      </c>
      <c r="X25" s="221"/>
      <c r="Y25" s="221">
        <f t="shared" si="14"/>
        <v>1</v>
      </c>
      <c r="Z25" s="221">
        <f t="shared" si="15"/>
        <v>1</v>
      </c>
    </row>
    <row r="26" spans="1:26" s="48" customFormat="1" ht="13.5">
      <c r="A26" s="219">
        <v>10</v>
      </c>
      <c r="B26" s="302" t="s">
        <v>243</v>
      </c>
      <c r="C26" s="232">
        <v>13469.341248</v>
      </c>
      <c r="D26" s="220">
        <v>5806.3</v>
      </c>
      <c r="E26" s="313">
        <f t="shared" si="3"/>
        <v>7663.041248</v>
      </c>
      <c r="F26" s="232"/>
      <c r="G26" s="313">
        <f t="shared" si="4"/>
        <v>7663.041248</v>
      </c>
      <c r="H26" s="232">
        <v>1284</v>
      </c>
      <c r="I26" s="313">
        <f t="shared" si="5"/>
        <v>6224.041248</v>
      </c>
      <c r="J26" s="312">
        <v>155</v>
      </c>
      <c r="K26" s="232">
        <v>13469.341248</v>
      </c>
      <c r="L26" s="220">
        <v>5806.3</v>
      </c>
      <c r="M26" s="313">
        <f t="shared" si="6"/>
        <v>7663.041248</v>
      </c>
      <c r="N26" s="232"/>
      <c r="O26" s="313">
        <f t="shared" si="7"/>
        <v>7663.041248</v>
      </c>
      <c r="P26" s="232">
        <v>1284</v>
      </c>
      <c r="Q26" s="313">
        <f t="shared" si="8"/>
        <v>6224.041248</v>
      </c>
      <c r="R26" s="312">
        <v>155</v>
      </c>
      <c r="S26" s="221">
        <f t="shared" si="9"/>
        <v>1</v>
      </c>
      <c r="T26" s="221">
        <f t="shared" si="10"/>
        <v>1</v>
      </c>
      <c r="U26" s="221">
        <f t="shared" si="11"/>
        <v>1</v>
      </c>
      <c r="V26" s="221"/>
      <c r="W26" s="221">
        <f t="shared" si="12"/>
        <v>1</v>
      </c>
      <c r="X26" s="221">
        <f t="shared" si="13"/>
        <v>1</v>
      </c>
      <c r="Y26" s="221">
        <f t="shared" si="14"/>
        <v>1</v>
      </c>
      <c r="Z26" s="221">
        <f t="shared" si="15"/>
        <v>1</v>
      </c>
    </row>
    <row r="27" spans="1:26" s="48" customFormat="1" ht="13.5">
      <c r="A27" s="219">
        <v>11</v>
      </c>
      <c r="B27" s="302" t="s">
        <v>225</v>
      </c>
      <c r="C27" s="232">
        <v>11185.505652</v>
      </c>
      <c r="D27" s="220">
        <v>2075.4</v>
      </c>
      <c r="E27" s="313">
        <f t="shared" si="3"/>
        <v>9110.105652</v>
      </c>
      <c r="F27" s="232"/>
      <c r="G27" s="313">
        <f t="shared" si="4"/>
        <v>9110.105652</v>
      </c>
      <c r="H27" s="232">
        <v>5640</v>
      </c>
      <c r="I27" s="313">
        <f t="shared" si="5"/>
        <v>3470.105652</v>
      </c>
      <c r="J27" s="312">
        <v>0</v>
      </c>
      <c r="K27" s="232">
        <v>11185.505652</v>
      </c>
      <c r="L27" s="220">
        <v>2075.4</v>
      </c>
      <c r="M27" s="313">
        <f t="shared" si="6"/>
        <v>9110.105652</v>
      </c>
      <c r="N27" s="232"/>
      <c r="O27" s="313">
        <f t="shared" si="7"/>
        <v>9110.105652</v>
      </c>
      <c r="P27" s="232">
        <v>5640</v>
      </c>
      <c r="Q27" s="313">
        <f t="shared" si="8"/>
        <v>3470.105652</v>
      </c>
      <c r="R27" s="312">
        <v>0</v>
      </c>
      <c r="S27" s="221">
        <f t="shared" si="9"/>
        <v>1</v>
      </c>
      <c r="T27" s="221">
        <f t="shared" si="10"/>
        <v>1</v>
      </c>
      <c r="U27" s="221">
        <f t="shared" si="11"/>
        <v>1</v>
      </c>
      <c r="V27" s="221"/>
      <c r="W27" s="221">
        <f t="shared" si="12"/>
        <v>1</v>
      </c>
      <c r="X27" s="221">
        <f t="shared" si="13"/>
        <v>1</v>
      </c>
      <c r="Y27" s="221">
        <f t="shared" si="14"/>
        <v>1</v>
      </c>
      <c r="Z27" s="221"/>
    </row>
    <row r="28" spans="1:26" s="48" customFormat="1" ht="13.5">
      <c r="A28" s="219">
        <v>12</v>
      </c>
      <c r="B28" s="302" t="s">
        <v>244</v>
      </c>
      <c r="C28" s="232">
        <v>12923.583642</v>
      </c>
      <c r="D28" s="220">
        <v>3008.5</v>
      </c>
      <c r="E28" s="313">
        <f t="shared" si="3"/>
        <v>9915.083642</v>
      </c>
      <c r="F28" s="232"/>
      <c r="G28" s="313">
        <f t="shared" si="4"/>
        <v>9915.083642</v>
      </c>
      <c r="H28" s="232">
        <v>6008</v>
      </c>
      <c r="I28" s="313">
        <f t="shared" si="5"/>
        <v>3907.0836419999996</v>
      </c>
      <c r="J28" s="312">
        <v>0</v>
      </c>
      <c r="K28" s="232">
        <v>12923.583642</v>
      </c>
      <c r="L28" s="220">
        <v>3008.5</v>
      </c>
      <c r="M28" s="313">
        <f t="shared" si="6"/>
        <v>9915.083642</v>
      </c>
      <c r="N28" s="232"/>
      <c r="O28" s="313">
        <f t="shared" si="7"/>
        <v>9915.083642</v>
      </c>
      <c r="P28" s="232">
        <v>6008</v>
      </c>
      <c r="Q28" s="313">
        <f t="shared" si="8"/>
        <v>3907.0836419999996</v>
      </c>
      <c r="R28" s="312">
        <v>0</v>
      </c>
      <c r="S28" s="221">
        <f t="shared" si="9"/>
        <v>1</v>
      </c>
      <c r="T28" s="221">
        <f t="shared" si="10"/>
        <v>1</v>
      </c>
      <c r="U28" s="221">
        <f t="shared" si="11"/>
        <v>1</v>
      </c>
      <c r="V28" s="221"/>
      <c r="W28" s="221">
        <f t="shared" si="12"/>
        <v>1</v>
      </c>
      <c r="X28" s="221">
        <f t="shared" si="13"/>
        <v>1</v>
      </c>
      <c r="Y28" s="221">
        <f t="shared" si="14"/>
        <v>1</v>
      </c>
      <c r="Z28" s="221"/>
    </row>
    <row r="29" spans="1:2" s="48" customFormat="1" ht="13.5">
      <c r="A29" s="49"/>
      <c r="B29" s="50"/>
    </row>
    <row r="30" spans="1:2" s="48" customFormat="1" ht="13.5">
      <c r="A30" s="49"/>
      <c r="B30" s="51"/>
    </row>
    <row r="31" s="48" customFormat="1" ht="13.5"/>
    <row r="32" s="48" customFormat="1" ht="13.5"/>
    <row r="33" s="48" customFormat="1" ht="13.5"/>
    <row r="34" s="48" customFormat="1" ht="13.5"/>
    <row r="35" s="48" customFormat="1" ht="13.5"/>
    <row r="36" s="48" customFormat="1" ht="13.5"/>
    <row r="37" spans="1:26" ht="18">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8">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8">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8">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8">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8">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8">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8">
      <c r="A44" s="8"/>
      <c r="B44" s="8"/>
      <c r="C44" s="8"/>
      <c r="D44" s="8"/>
      <c r="E44" s="8"/>
      <c r="F44" s="8"/>
      <c r="G44" s="8"/>
      <c r="H44" s="8"/>
      <c r="I44" s="8"/>
      <c r="J44" s="8"/>
      <c r="K44" s="8"/>
      <c r="L44" s="8"/>
      <c r="M44" s="8"/>
      <c r="N44" s="8"/>
      <c r="O44" s="8"/>
      <c r="P44" s="8"/>
      <c r="Q44" s="8"/>
      <c r="R44" s="8"/>
      <c r="S44" s="8"/>
      <c r="T44" s="8"/>
      <c r="U44" s="8"/>
      <c r="V44" s="8"/>
      <c r="W44" s="8"/>
      <c r="X44" s="8"/>
      <c r="Y44" s="8"/>
      <c r="Z44" s="8"/>
    </row>
  </sheetData>
  <sheetProtection/>
  <mergeCells count="39">
    <mergeCell ref="F10:F14"/>
    <mergeCell ref="G10:G14"/>
    <mergeCell ref="N10:N14"/>
    <mergeCell ref="O10:O14"/>
    <mergeCell ref="V10:V14"/>
    <mergeCell ref="W10:W14"/>
    <mergeCell ref="U9:U14"/>
    <mergeCell ref="V9:W9"/>
    <mergeCell ref="H9:H14"/>
    <mergeCell ref="S8:S14"/>
    <mergeCell ref="T8:T14"/>
    <mergeCell ref="U8:Z8"/>
    <mergeCell ref="Y9:Y14"/>
    <mergeCell ref="N9:O9"/>
    <mergeCell ref="P9:P14"/>
    <mergeCell ref="Q9:Q14"/>
    <mergeCell ref="R9:R14"/>
    <mergeCell ref="Z9:Z14"/>
    <mergeCell ref="X9:X14"/>
    <mergeCell ref="I9:I14"/>
    <mergeCell ref="J9:J14"/>
    <mergeCell ref="M9:M14"/>
    <mergeCell ref="S7:Z7"/>
    <mergeCell ref="C8:C14"/>
    <mergeCell ref="D8:D14"/>
    <mergeCell ref="E8:J8"/>
    <mergeCell ref="K8:K14"/>
    <mergeCell ref="L8:L14"/>
    <mergeCell ref="M8:R8"/>
    <mergeCell ref="A4:Z4"/>
    <mergeCell ref="E6:J6"/>
    <mergeCell ref="M6:R6"/>
    <mergeCell ref="T6:Z6"/>
    <mergeCell ref="A7:A14"/>
    <mergeCell ref="B7:B14"/>
    <mergeCell ref="C7:J7"/>
    <mergeCell ref="K7:R7"/>
    <mergeCell ref="E9:E14"/>
    <mergeCell ref="F9:G9"/>
  </mergeCells>
  <printOptions/>
  <pageMargins left="0.3937007874015748" right="0.2362204724409449" top="0.5905511811023623" bottom="0.5905511811023623" header="0.5118110236220472" footer="0.5118110236220472"/>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AC56"/>
  <sheetViews>
    <sheetView zoomScale="90" zoomScaleNormal="90" zoomScalePageLayoutView="0" workbookViewId="0" topLeftCell="A1">
      <selection activeCell="X7" sqref="X7"/>
    </sheetView>
  </sheetViews>
  <sheetFormatPr defaultColWidth="9" defaultRowHeight="15"/>
  <cols>
    <col min="1" max="1" width="3.09765625" style="16" customWidth="1"/>
    <col min="2" max="2" width="22.3984375" style="16" customWidth="1"/>
    <col min="3" max="15" width="6.5" style="16" customWidth="1"/>
    <col min="16" max="16" width="10" style="16" customWidth="1"/>
    <col min="17" max="17" width="9.3984375" style="16" customWidth="1"/>
    <col min="18" max="18" width="10" style="16" customWidth="1"/>
    <col min="19" max="19" width="9" style="16" customWidth="1"/>
    <col min="20" max="20" width="10.69921875" style="16" bestFit="1" customWidth="1"/>
    <col min="21" max="16384" width="9" style="16" customWidth="1"/>
  </cols>
  <sheetData>
    <row r="1" spans="1:18" ht="17.25">
      <c r="A1" s="13"/>
      <c r="B1" s="13"/>
      <c r="C1" s="14"/>
      <c r="D1" s="14"/>
      <c r="E1" s="14"/>
      <c r="F1" s="14"/>
      <c r="G1" s="14"/>
      <c r="H1" s="14"/>
      <c r="I1" s="14"/>
      <c r="J1" s="14"/>
      <c r="K1" s="14"/>
      <c r="L1" s="14" t="s">
        <v>201</v>
      </c>
      <c r="M1" s="15"/>
      <c r="P1" s="387" t="s">
        <v>338</v>
      </c>
      <c r="Q1" s="387"/>
      <c r="R1" s="387"/>
    </row>
    <row r="2" spans="1:18" ht="17.25">
      <c r="A2" s="17"/>
      <c r="B2" s="17"/>
      <c r="C2" s="14"/>
      <c r="D2" s="14"/>
      <c r="E2" s="14"/>
      <c r="F2" s="14"/>
      <c r="G2" s="14"/>
      <c r="H2" s="14"/>
      <c r="I2" s="14"/>
      <c r="J2" s="14"/>
      <c r="K2" s="14"/>
      <c r="L2" s="14"/>
      <c r="M2" s="14"/>
      <c r="N2" s="14"/>
      <c r="O2" s="14"/>
      <c r="P2" s="14"/>
      <c r="Q2" s="14"/>
      <c r="R2" s="14"/>
    </row>
    <row r="3" spans="1:18" ht="15">
      <c r="A3" s="13" t="s">
        <v>325</v>
      </c>
      <c r="B3" s="13"/>
      <c r="C3" s="14"/>
      <c r="D3" s="14"/>
      <c r="E3" s="14"/>
      <c r="F3" s="14"/>
      <c r="G3" s="14"/>
      <c r="H3" s="14"/>
      <c r="I3" s="14"/>
      <c r="J3" s="14"/>
      <c r="K3" s="14"/>
      <c r="L3" s="14"/>
      <c r="M3" s="14"/>
      <c r="N3" s="14"/>
      <c r="O3" s="14"/>
      <c r="P3" s="14"/>
      <c r="Q3" s="14"/>
      <c r="R3" s="14"/>
    </row>
    <row r="4" spans="1:29" ht="17.25">
      <c r="A4" s="383" t="s">
        <v>331</v>
      </c>
      <c r="B4" s="383"/>
      <c r="C4" s="383"/>
      <c r="D4" s="383"/>
      <c r="E4" s="383"/>
      <c r="F4" s="383"/>
      <c r="G4" s="383"/>
      <c r="H4" s="383"/>
      <c r="I4" s="383"/>
      <c r="J4" s="383"/>
      <c r="K4" s="383"/>
      <c r="L4" s="383"/>
      <c r="M4" s="383"/>
      <c r="N4" s="383"/>
      <c r="O4" s="383"/>
      <c r="P4" s="383"/>
      <c r="Q4" s="383"/>
      <c r="R4" s="383"/>
      <c r="S4" s="46"/>
      <c r="T4" s="394"/>
      <c r="U4" s="394"/>
      <c r="V4" s="394"/>
      <c r="W4" s="394"/>
      <c r="X4" s="394"/>
      <c r="Y4" s="394"/>
      <c r="Z4" s="394"/>
      <c r="AA4" s="394"/>
      <c r="AB4" s="394"/>
      <c r="AC4" s="394"/>
    </row>
    <row r="5" spans="1:19" ht="17.25">
      <c r="A5" s="46"/>
      <c r="B5" s="46"/>
      <c r="C5" s="46"/>
      <c r="D5" s="46"/>
      <c r="E5" s="46"/>
      <c r="F5" s="46"/>
      <c r="G5" s="46"/>
      <c r="H5" s="46"/>
      <c r="I5" s="46"/>
      <c r="J5" s="46"/>
      <c r="K5" s="46"/>
      <c r="L5" s="46"/>
      <c r="M5" s="46"/>
      <c r="N5" s="46"/>
      <c r="O5" s="46"/>
      <c r="P5" s="46"/>
      <c r="Q5" s="46"/>
      <c r="R5" s="46"/>
      <c r="S5" s="46"/>
    </row>
    <row r="6" spans="1:18" ht="18">
      <c r="A6" s="19"/>
      <c r="B6" s="19"/>
      <c r="C6" s="20"/>
      <c r="D6" s="20"/>
      <c r="E6" s="20"/>
      <c r="F6" s="20"/>
      <c r="G6" s="20"/>
      <c r="H6" s="20"/>
      <c r="I6" s="20"/>
      <c r="J6" s="20"/>
      <c r="K6" s="20"/>
      <c r="L6" s="20"/>
      <c r="M6" s="36"/>
      <c r="N6" s="388" t="s">
        <v>200</v>
      </c>
      <c r="O6" s="388"/>
      <c r="P6" s="388"/>
      <c r="Q6" s="388"/>
      <c r="R6" s="388"/>
    </row>
    <row r="7" spans="1:18" s="21" customFormat="1" ht="16.5">
      <c r="A7" s="390" t="s">
        <v>69</v>
      </c>
      <c r="B7" s="390" t="s">
        <v>161</v>
      </c>
      <c r="C7" s="393" t="s">
        <v>5</v>
      </c>
      <c r="D7" s="393"/>
      <c r="E7" s="393"/>
      <c r="F7" s="393" t="s">
        <v>68</v>
      </c>
      <c r="G7" s="393"/>
      <c r="H7" s="393"/>
      <c r="I7" s="393"/>
      <c r="J7" s="393"/>
      <c r="K7" s="393"/>
      <c r="L7" s="393"/>
      <c r="M7" s="393"/>
      <c r="N7" s="393"/>
      <c r="O7" s="393"/>
      <c r="P7" s="389" t="s">
        <v>96</v>
      </c>
      <c r="Q7" s="389"/>
      <c r="R7" s="389"/>
    </row>
    <row r="8" spans="1:18" s="21" customFormat="1" ht="28.5" customHeight="1">
      <c r="A8" s="391"/>
      <c r="B8" s="391"/>
      <c r="C8" s="390" t="s">
        <v>87</v>
      </c>
      <c r="D8" s="389" t="s">
        <v>40</v>
      </c>
      <c r="E8" s="389"/>
      <c r="F8" s="390" t="s">
        <v>87</v>
      </c>
      <c r="G8" s="389" t="s">
        <v>40</v>
      </c>
      <c r="H8" s="389"/>
      <c r="I8" s="389" t="s">
        <v>194</v>
      </c>
      <c r="J8" s="389"/>
      <c r="K8" s="389"/>
      <c r="L8" s="389"/>
      <c r="M8" s="389"/>
      <c r="N8" s="389"/>
      <c r="O8" s="389"/>
      <c r="P8" s="390" t="s">
        <v>87</v>
      </c>
      <c r="Q8" s="389" t="s">
        <v>40</v>
      </c>
      <c r="R8" s="389"/>
    </row>
    <row r="9" spans="1:18" s="21" customFormat="1" ht="31.5" customHeight="1">
      <c r="A9" s="391"/>
      <c r="B9" s="391"/>
      <c r="C9" s="391"/>
      <c r="D9" s="390" t="s">
        <v>138</v>
      </c>
      <c r="E9" s="390" t="s">
        <v>143</v>
      </c>
      <c r="F9" s="391"/>
      <c r="G9" s="390" t="s">
        <v>138</v>
      </c>
      <c r="H9" s="390" t="s">
        <v>143</v>
      </c>
      <c r="I9" s="390" t="s">
        <v>87</v>
      </c>
      <c r="J9" s="389" t="s">
        <v>32</v>
      </c>
      <c r="K9" s="389"/>
      <c r="L9" s="389"/>
      <c r="M9" s="389" t="s">
        <v>143</v>
      </c>
      <c r="N9" s="389"/>
      <c r="O9" s="389"/>
      <c r="P9" s="391"/>
      <c r="Q9" s="390" t="s">
        <v>32</v>
      </c>
      <c r="R9" s="390" t="s">
        <v>35</v>
      </c>
    </row>
    <row r="10" spans="1:18" s="21" customFormat="1" ht="16.5">
      <c r="A10" s="391"/>
      <c r="B10" s="391"/>
      <c r="C10" s="391"/>
      <c r="D10" s="391"/>
      <c r="E10" s="391"/>
      <c r="F10" s="391"/>
      <c r="G10" s="391"/>
      <c r="H10" s="391"/>
      <c r="I10" s="391"/>
      <c r="J10" s="390" t="s">
        <v>87</v>
      </c>
      <c r="K10" s="389" t="s">
        <v>62</v>
      </c>
      <c r="L10" s="389"/>
      <c r="M10" s="390" t="s">
        <v>87</v>
      </c>
      <c r="N10" s="389" t="s">
        <v>62</v>
      </c>
      <c r="O10" s="389"/>
      <c r="P10" s="391"/>
      <c r="Q10" s="391"/>
      <c r="R10" s="391"/>
    </row>
    <row r="11" spans="1:18" s="21" customFormat="1" ht="16.5">
      <c r="A11" s="391"/>
      <c r="B11" s="391"/>
      <c r="C11" s="391"/>
      <c r="D11" s="391"/>
      <c r="E11" s="391"/>
      <c r="F11" s="391"/>
      <c r="G11" s="391"/>
      <c r="H11" s="391"/>
      <c r="I11" s="391"/>
      <c r="J11" s="391"/>
      <c r="K11" s="390" t="s">
        <v>78</v>
      </c>
      <c r="L11" s="390" t="s">
        <v>79</v>
      </c>
      <c r="M11" s="391"/>
      <c r="N11" s="390" t="s">
        <v>78</v>
      </c>
      <c r="O11" s="390" t="s">
        <v>79</v>
      </c>
      <c r="P11" s="391"/>
      <c r="Q11" s="391"/>
      <c r="R11" s="391"/>
    </row>
    <row r="12" spans="1:18" s="21" customFormat="1" ht="16.5">
      <c r="A12" s="391"/>
      <c r="B12" s="391"/>
      <c r="C12" s="391"/>
      <c r="D12" s="391"/>
      <c r="E12" s="391"/>
      <c r="F12" s="391"/>
      <c r="G12" s="391"/>
      <c r="H12" s="391"/>
      <c r="I12" s="391"/>
      <c r="J12" s="391"/>
      <c r="K12" s="391"/>
      <c r="L12" s="391"/>
      <c r="M12" s="391"/>
      <c r="N12" s="391"/>
      <c r="O12" s="391"/>
      <c r="P12" s="391"/>
      <c r="Q12" s="391"/>
      <c r="R12" s="391"/>
    </row>
    <row r="13" spans="1:18" s="21" customFormat="1" ht="16.5">
      <c r="A13" s="392"/>
      <c r="B13" s="392"/>
      <c r="C13" s="392"/>
      <c r="D13" s="392"/>
      <c r="E13" s="392"/>
      <c r="F13" s="392"/>
      <c r="G13" s="392"/>
      <c r="H13" s="392"/>
      <c r="I13" s="392"/>
      <c r="J13" s="392"/>
      <c r="K13" s="392"/>
      <c r="L13" s="392"/>
      <c r="M13" s="392"/>
      <c r="N13" s="392"/>
      <c r="O13" s="392"/>
      <c r="P13" s="392"/>
      <c r="Q13" s="392"/>
      <c r="R13" s="392"/>
    </row>
    <row r="14" spans="1:18" s="69" customFormat="1" ht="16.5">
      <c r="A14" s="22" t="s">
        <v>10</v>
      </c>
      <c r="B14" s="22" t="s">
        <v>11</v>
      </c>
      <c r="C14" s="22">
        <v>1</v>
      </c>
      <c r="D14" s="22">
        <f>C14+1</f>
        <v>2</v>
      </c>
      <c r="E14" s="22">
        <f>D14+1</f>
        <v>3</v>
      </c>
      <c r="F14" s="22">
        <v>2</v>
      </c>
      <c r="G14" s="22">
        <f>F14+1</f>
        <v>3</v>
      </c>
      <c r="H14" s="22">
        <f>G14+1</f>
        <v>4</v>
      </c>
      <c r="I14" s="22">
        <v>3</v>
      </c>
      <c r="J14" s="22">
        <f>I14+1</f>
        <v>4</v>
      </c>
      <c r="K14" s="22">
        <f>J14+1</f>
        <v>5</v>
      </c>
      <c r="L14" s="22">
        <v>4</v>
      </c>
      <c r="M14" s="22">
        <f>L14+1</f>
        <v>5</v>
      </c>
      <c r="N14" s="22">
        <f>M14+1</f>
        <v>6</v>
      </c>
      <c r="O14" s="22">
        <v>5</v>
      </c>
      <c r="P14" s="22" t="s">
        <v>144</v>
      </c>
      <c r="Q14" s="22" t="s">
        <v>145</v>
      </c>
      <c r="R14" s="22" t="s">
        <v>146</v>
      </c>
    </row>
    <row r="15" spans="1:20" s="60" customFormat="1" ht="18">
      <c r="A15" s="222"/>
      <c r="B15" s="223" t="s">
        <v>38</v>
      </c>
      <c r="C15" s="224">
        <f>C16+C18</f>
        <v>2100</v>
      </c>
      <c r="D15" s="224">
        <f aca="true" t="shared" si="0" ref="D15:O15">D16+D18</f>
        <v>0</v>
      </c>
      <c r="E15" s="224">
        <f t="shared" si="0"/>
        <v>2100</v>
      </c>
      <c r="F15" s="224">
        <f>H15</f>
        <v>1700</v>
      </c>
      <c r="G15" s="224">
        <f t="shared" si="0"/>
        <v>0</v>
      </c>
      <c r="H15" s="224">
        <v>1700</v>
      </c>
      <c r="I15" s="224">
        <f>J15+M15</f>
        <v>1700</v>
      </c>
      <c r="J15" s="224">
        <f t="shared" si="0"/>
        <v>0</v>
      </c>
      <c r="K15" s="224">
        <f t="shared" si="0"/>
        <v>0</v>
      </c>
      <c r="L15" s="224">
        <f t="shared" si="0"/>
        <v>0</v>
      </c>
      <c r="M15" s="224">
        <f t="shared" si="0"/>
        <v>1700</v>
      </c>
      <c r="N15" s="224">
        <v>1700</v>
      </c>
      <c r="O15" s="224">
        <f t="shared" si="0"/>
        <v>0</v>
      </c>
      <c r="P15" s="225">
        <f aca="true" t="shared" si="1" ref="P15:P28">F15/C15</f>
        <v>0.8095238095238095</v>
      </c>
      <c r="Q15" s="225"/>
      <c r="R15" s="225">
        <f aca="true" t="shared" si="2" ref="R15:R28">H15/E15</f>
        <v>0.8095238095238095</v>
      </c>
      <c r="S15" s="132"/>
      <c r="T15" s="20"/>
    </row>
    <row r="16" spans="1:18" s="20" customFormat="1" ht="18">
      <c r="A16" s="226" t="s">
        <v>26</v>
      </c>
      <c r="B16" s="227" t="s">
        <v>228</v>
      </c>
      <c r="C16" s="224">
        <f>C17</f>
        <v>350</v>
      </c>
      <c r="D16" s="224">
        <f aca="true" t="shared" si="3" ref="D16:O16">D17</f>
        <v>0</v>
      </c>
      <c r="E16" s="224">
        <f t="shared" si="3"/>
        <v>350</v>
      </c>
      <c r="F16" s="224">
        <f aca="true" t="shared" si="4" ref="F16:F28">H16</f>
        <v>350</v>
      </c>
      <c r="G16" s="224">
        <f t="shared" si="3"/>
        <v>0</v>
      </c>
      <c r="H16" s="224">
        <v>350</v>
      </c>
      <c r="I16" s="224">
        <f aca="true" t="shared" si="5" ref="I16:I28">J16+M16</f>
        <v>350</v>
      </c>
      <c r="J16" s="224">
        <f t="shared" si="3"/>
        <v>0</v>
      </c>
      <c r="K16" s="224">
        <f t="shared" si="3"/>
        <v>0</v>
      </c>
      <c r="L16" s="224">
        <f t="shared" si="3"/>
        <v>0</v>
      </c>
      <c r="M16" s="224">
        <f t="shared" si="3"/>
        <v>350</v>
      </c>
      <c r="N16" s="224">
        <v>350</v>
      </c>
      <c r="O16" s="224">
        <f t="shared" si="3"/>
        <v>0</v>
      </c>
      <c r="P16" s="225">
        <f t="shared" si="1"/>
        <v>1</v>
      </c>
      <c r="Q16" s="225"/>
      <c r="R16" s="225">
        <f t="shared" si="2"/>
        <v>1</v>
      </c>
    </row>
    <row r="17" spans="1:18" s="20" customFormat="1" ht="18">
      <c r="A17" s="229">
        <v>1</v>
      </c>
      <c r="B17" s="230" t="s">
        <v>230</v>
      </c>
      <c r="C17" s="228">
        <f>SUM(D17:E17)</f>
        <v>350</v>
      </c>
      <c r="D17" s="228">
        <v>0</v>
      </c>
      <c r="E17" s="228">
        <v>350</v>
      </c>
      <c r="F17" s="228">
        <f t="shared" si="4"/>
        <v>350</v>
      </c>
      <c r="G17" s="228">
        <v>0</v>
      </c>
      <c r="H17" s="228">
        <v>350</v>
      </c>
      <c r="I17" s="228">
        <f t="shared" si="5"/>
        <v>350</v>
      </c>
      <c r="J17" s="228">
        <v>0</v>
      </c>
      <c r="K17" s="228">
        <v>0</v>
      </c>
      <c r="L17" s="228">
        <v>0</v>
      </c>
      <c r="M17" s="228">
        <f>N17+O17</f>
        <v>350</v>
      </c>
      <c r="N17" s="228">
        <v>350</v>
      </c>
      <c r="O17" s="228">
        <v>0</v>
      </c>
      <c r="P17" s="221">
        <f t="shared" si="1"/>
        <v>1</v>
      </c>
      <c r="Q17" s="225"/>
      <c r="R17" s="221">
        <f t="shared" si="2"/>
        <v>1</v>
      </c>
    </row>
    <row r="18" spans="1:18" s="60" customFormat="1" ht="17.25">
      <c r="A18" s="226" t="s">
        <v>27</v>
      </c>
      <c r="B18" s="227" t="s">
        <v>242</v>
      </c>
      <c r="C18" s="224">
        <f>SUM(C19:C28)</f>
        <v>1750</v>
      </c>
      <c r="D18" s="224">
        <f aca="true" t="shared" si="6" ref="D18:O18">SUM(D19:D28)</f>
        <v>0</v>
      </c>
      <c r="E18" s="224">
        <f t="shared" si="6"/>
        <v>1750</v>
      </c>
      <c r="F18" s="224">
        <f t="shared" si="4"/>
        <v>1350</v>
      </c>
      <c r="G18" s="224">
        <f t="shared" si="6"/>
        <v>0</v>
      </c>
      <c r="H18" s="224">
        <v>1350</v>
      </c>
      <c r="I18" s="224">
        <f t="shared" si="5"/>
        <v>1350</v>
      </c>
      <c r="J18" s="224">
        <f t="shared" si="6"/>
        <v>0</v>
      </c>
      <c r="K18" s="224">
        <f t="shared" si="6"/>
        <v>0</v>
      </c>
      <c r="L18" s="224">
        <f t="shared" si="6"/>
        <v>0</v>
      </c>
      <c r="M18" s="224">
        <f t="shared" si="6"/>
        <v>1350</v>
      </c>
      <c r="N18" s="224">
        <v>1350</v>
      </c>
      <c r="O18" s="224">
        <f t="shared" si="6"/>
        <v>0</v>
      </c>
      <c r="P18" s="225">
        <f t="shared" si="1"/>
        <v>0.7714285714285715</v>
      </c>
      <c r="Q18" s="225"/>
      <c r="R18" s="225">
        <f t="shared" si="2"/>
        <v>0.7714285714285715</v>
      </c>
    </row>
    <row r="19" spans="1:18" s="20" customFormat="1" ht="18">
      <c r="A19" s="231">
        <v>1</v>
      </c>
      <c r="B19" s="302" t="s">
        <v>180</v>
      </c>
      <c r="C19" s="228">
        <f aca="true" t="shared" si="7" ref="C19:C28">SUM(D19:E19)</f>
        <v>155</v>
      </c>
      <c r="D19" s="228">
        <v>0</v>
      </c>
      <c r="E19" s="228">
        <v>155</v>
      </c>
      <c r="F19" s="228">
        <f t="shared" si="4"/>
        <v>155</v>
      </c>
      <c r="G19" s="228">
        <v>0</v>
      </c>
      <c r="H19" s="228">
        <v>155</v>
      </c>
      <c r="I19" s="228">
        <f t="shared" si="5"/>
        <v>155</v>
      </c>
      <c r="J19" s="228">
        <v>0</v>
      </c>
      <c r="K19" s="228">
        <v>0</v>
      </c>
      <c r="L19" s="228">
        <v>0</v>
      </c>
      <c r="M19" s="228">
        <f>N19+O19</f>
        <v>155</v>
      </c>
      <c r="N19" s="228">
        <v>155</v>
      </c>
      <c r="O19" s="228">
        <v>0</v>
      </c>
      <c r="P19" s="221">
        <f t="shared" si="1"/>
        <v>1</v>
      </c>
      <c r="Q19" s="225"/>
      <c r="R19" s="221">
        <f t="shared" si="2"/>
        <v>1</v>
      </c>
    </row>
    <row r="20" spans="1:18" s="20" customFormat="1" ht="18">
      <c r="A20" s="231">
        <v>2</v>
      </c>
      <c r="B20" s="302" t="s">
        <v>195</v>
      </c>
      <c r="C20" s="228">
        <f t="shared" si="7"/>
        <v>105</v>
      </c>
      <c r="D20" s="228">
        <v>0</v>
      </c>
      <c r="E20" s="228">
        <v>105</v>
      </c>
      <c r="F20" s="228">
        <f t="shared" si="4"/>
        <v>105</v>
      </c>
      <c r="G20" s="228">
        <v>0</v>
      </c>
      <c r="H20" s="228">
        <v>105</v>
      </c>
      <c r="I20" s="228">
        <f t="shared" si="5"/>
        <v>105</v>
      </c>
      <c r="J20" s="228">
        <v>0</v>
      </c>
      <c r="K20" s="228">
        <v>0</v>
      </c>
      <c r="L20" s="228">
        <v>0</v>
      </c>
      <c r="M20" s="228">
        <f aca="true" t="shared" si="8" ref="M20:M28">N20+O20</f>
        <v>105</v>
      </c>
      <c r="N20" s="228">
        <v>105</v>
      </c>
      <c r="O20" s="228">
        <v>0</v>
      </c>
      <c r="P20" s="221">
        <f t="shared" si="1"/>
        <v>1</v>
      </c>
      <c r="Q20" s="225"/>
      <c r="R20" s="221">
        <f t="shared" si="2"/>
        <v>1</v>
      </c>
    </row>
    <row r="21" spans="1:18" s="20" customFormat="1" ht="18">
      <c r="A21" s="231">
        <v>3</v>
      </c>
      <c r="B21" s="302" t="s">
        <v>175</v>
      </c>
      <c r="C21" s="228">
        <f t="shared" si="7"/>
        <v>55</v>
      </c>
      <c r="D21" s="228">
        <v>0</v>
      </c>
      <c r="E21" s="228">
        <v>55</v>
      </c>
      <c r="F21" s="228">
        <f t="shared" si="4"/>
        <v>55</v>
      </c>
      <c r="G21" s="228">
        <v>0</v>
      </c>
      <c r="H21" s="228">
        <v>55</v>
      </c>
      <c r="I21" s="228">
        <f t="shared" si="5"/>
        <v>55</v>
      </c>
      <c r="J21" s="228">
        <v>0</v>
      </c>
      <c r="K21" s="228">
        <v>0</v>
      </c>
      <c r="L21" s="228">
        <v>0</v>
      </c>
      <c r="M21" s="228">
        <f t="shared" si="8"/>
        <v>55</v>
      </c>
      <c r="N21" s="228">
        <v>55</v>
      </c>
      <c r="O21" s="228">
        <v>0</v>
      </c>
      <c r="P21" s="221">
        <f t="shared" si="1"/>
        <v>1</v>
      </c>
      <c r="Q21" s="225"/>
      <c r="R21" s="221">
        <f t="shared" si="2"/>
        <v>1</v>
      </c>
    </row>
    <row r="22" spans="1:18" s="20" customFormat="1" ht="18">
      <c r="A22" s="231">
        <v>4</v>
      </c>
      <c r="B22" s="302" t="s">
        <v>176</v>
      </c>
      <c r="C22" s="228">
        <f t="shared" si="7"/>
        <v>55</v>
      </c>
      <c r="D22" s="228">
        <v>0</v>
      </c>
      <c r="E22" s="228">
        <v>55</v>
      </c>
      <c r="F22" s="228">
        <f t="shared" si="4"/>
        <v>55</v>
      </c>
      <c r="G22" s="228">
        <v>0</v>
      </c>
      <c r="H22" s="228">
        <v>55</v>
      </c>
      <c r="I22" s="228">
        <f t="shared" si="5"/>
        <v>55</v>
      </c>
      <c r="J22" s="228">
        <v>0</v>
      </c>
      <c r="K22" s="228">
        <v>0</v>
      </c>
      <c r="L22" s="228">
        <v>0</v>
      </c>
      <c r="M22" s="228">
        <f t="shared" si="8"/>
        <v>55</v>
      </c>
      <c r="N22" s="228">
        <v>55</v>
      </c>
      <c r="O22" s="228">
        <v>0</v>
      </c>
      <c r="P22" s="221">
        <f t="shared" si="1"/>
        <v>1</v>
      </c>
      <c r="Q22" s="225"/>
      <c r="R22" s="221">
        <f t="shared" si="2"/>
        <v>1</v>
      </c>
    </row>
    <row r="23" spans="1:18" s="20" customFormat="1" ht="18">
      <c r="A23" s="231">
        <v>5</v>
      </c>
      <c r="B23" s="302" t="s">
        <v>178</v>
      </c>
      <c r="C23" s="228">
        <f t="shared" si="7"/>
        <v>105</v>
      </c>
      <c r="D23" s="228">
        <v>0</v>
      </c>
      <c r="E23" s="228">
        <v>105</v>
      </c>
      <c r="F23" s="228">
        <f t="shared" si="4"/>
        <v>105</v>
      </c>
      <c r="G23" s="228">
        <v>0</v>
      </c>
      <c r="H23" s="228">
        <v>105</v>
      </c>
      <c r="I23" s="228">
        <f t="shared" si="5"/>
        <v>105</v>
      </c>
      <c r="J23" s="228">
        <v>0</v>
      </c>
      <c r="K23" s="228">
        <v>0</v>
      </c>
      <c r="L23" s="228">
        <v>0</v>
      </c>
      <c r="M23" s="228">
        <f t="shared" si="8"/>
        <v>105</v>
      </c>
      <c r="N23" s="228">
        <v>105</v>
      </c>
      <c r="O23" s="228">
        <v>0</v>
      </c>
      <c r="P23" s="221">
        <f t="shared" si="1"/>
        <v>1</v>
      </c>
      <c r="Q23" s="225"/>
      <c r="R23" s="221">
        <f t="shared" si="2"/>
        <v>1</v>
      </c>
    </row>
    <row r="24" spans="1:18" s="20" customFormat="1" ht="18">
      <c r="A24" s="231">
        <v>6</v>
      </c>
      <c r="B24" s="302" t="s">
        <v>182</v>
      </c>
      <c r="C24" s="228">
        <f t="shared" si="7"/>
        <v>305</v>
      </c>
      <c r="D24" s="228">
        <v>0</v>
      </c>
      <c r="E24" s="228">
        <v>305</v>
      </c>
      <c r="F24" s="228">
        <f t="shared" si="4"/>
        <v>105</v>
      </c>
      <c r="G24" s="228">
        <v>0</v>
      </c>
      <c r="H24" s="228">
        <v>105</v>
      </c>
      <c r="I24" s="228">
        <f t="shared" si="5"/>
        <v>105</v>
      </c>
      <c r="J24" s="228">
        <v>0</v>
      </c>
      <c r="K24" s="228">
        <v>0</v>
      </c>
      <c r="L24" s="228">
        <v>0</v>
      </c>
      <c r="M24" s="228">
        <f t="shared" si="8"/>
        <v>105</v>
      </c>
      <c r="N24" s="228">
        <v>105</v>
      </c>
      <c r="O24" s="228">
        <v>0</v>
      </c>
      <c r="P24" s="221">
        <f t="shared" si="1"/>
        <v>0.3442622950819672</v>
      </c>
      <c r="Q24" s="221"/>
      <c r="R24" s="221">
        <f t="shared" si="2"/>
        <v>0.3442622950819672</v>
      </c>
    </row>
    <row r="25" spans="1:18" s="20" customFormat="1" ht="18">
      <c r="A25" s="231">
        <v>7</v>
      </c>
      <c r="B25" s="302" t="s">
        <v>179</v>
      </c>
      <c r="C25" s="228">
        <f t="shared" si="7"/>
        <v>155</v>
      </c>
      <c r="D25" s="228">
        <v>0</v>
      </c>
      <c r="E25" s="228">
        <v>155</v>
      </c>
      <c r="F25" s="228">
        <f t="shared" si="4"/>
        <v>155</v>
      </c>
      <c r="G25" s="228">
        <v>0</v>
      </c>
      <c r="H25" s="228">
        <v>155</v>
      </c>
      <c r="I25" s="228">
        <f t="shared" si="5"/>
        <v>155</v>
      </c>
      <c r="J25" s="228">
        <v>0</v>
      </c>
      <c r="K25" s="228">
        <v>0</v>
      </c>
      <c r="L25" s="228">
        <v>0</v>
      </c>
      <c r="M25" s="228">
        <f t="shared" si="8"/>
        <v>155</v>
      </c>
      <c r="N25" s="228">
        <v>155</v>
      </c>
      <c r="O25" s="228">
        <v>0</v>
      </c>
      <c r="P25" s="221">
        <f t="shared" si="1"/>
        <v>1</v>
      </c>
      <c r="Q25" s="221"/>
      <c r="R25" s="221">
        <f t="shared" si="2"/>
        <v>1</v>
      </c>
    </row>
    <row r="26" spans="1:18" s="20" customFormat="1" ht="18">
      <c r="A26" s="231">
        <v>8</v>
      </c>
      <c r="B26" s="302" t="s">
        <v>181</v>
      </c>
      <c r="C26" s="228">
        <f t="shared" si="7"/>
        <v>655</v>
      </c>
      <c r="D26" s="228">
        <v>0</v>
      </c>
      <c r="E26" s="228">
        <v>655</v>
      </c>
      <c r="F26" s="228">
        <f t="shared" si="4"/>
        <v>455</v>
      </c>
      <c r="G26" s="228">
        <v>0</v>
      </c>
      <c r="H26" s="228">
        <v>455</v>
      </c>
      <c r="I26" s="228">
        <f t="shared" si="5"/>
        <v>455</v>
      </c>
      <c r="J26" s="228">
        <v>0</v>
      </c>
      <c r="K26" s="228">
        <v>0</v>
      </c>
      <c r="L26" s="228">
        <v>0</v>
      </c>
      <c r="M26" s="228">
        <f t="shared" si="8"/>
        <v>455</v>
      </c>
      <c r="N26" s="228">
        <v>455</v>
      </c>
      <c r="O26" s="228">
        <v>0</v>
      </c>
      <c r="P26" s="221">
        <f t="shared" si="1"/>
        <v>0.6946564885496184</v>
      </c>
      <c r="Q26" s="221"/>
      <c r="R26" s="221">
        <f t="shared" si="2"/>
        <v>0.6946564885496184</v>
      </c>
    </row>
    <row r="27" spans="1:18" s="20" customFormat="1" ht="18">
      <c r="A27" s="231">
        <v>9</v>
      </c>
      <c r="B27" s="302" t="s">
        <v>177</v>
      </c>
      <c r="C27" s="228">
        <f t="shared" si="7"/>
        <v>5</v>
      </c>
      <c r="D27" s="228">
        <v>0</v>
      </c>
      <c r="E27" s="228">
        <v>5</v>
      </c>
      <c r="F27" s="228">
        <f t="shared" si="4"/>
        <v>5</v>
      </c>
      <c r="G27" s="228">
        <v>0</v>
      </c>
      <c r="H27" s="228">
        <v>5</v>
      </c>
      <c r="I27" s="228">
        <f t="shared" si="5"/>
        <v>5</v>
      </c>
      <c r="J27" s="228">
        <v>0</v>
      </c>
      <c r="K27" s="228">
        <v>0</v>
      </c>
      <c r="L27" s="228">
        <v>0</v>
      </c>
      <c r="M27" s="228">
        <f t="shared" si="8"/>
        <v>5</v>
      </c>
      <c r="N27" s="228">
        <v>5</v>
      </c>
      <c r="O27" s="228">
        <v>0</v>
      </c>
      <c r="P27" s="221">
        <f t="shared" si="1"/>
        <v>1</v>
      </c>
      <c r="Q27" s="221"/>
      <c r="R27" s="221">
        <f t="shared" si="2"/>
        <v>1</v>
      </c>
    </row>
    <row r="28" spans="1:18" s="20" customFormat="1" ht="18">
      <c r="A28" s="231">
        <v>10</v>
      </c>
      <c r="B28" s="302" t="s">
        <v>243</v>
      </c>
      <c r="C28" s="228">
        <f t="shared" si="7"/>
        <v>155</v>
      </c>
      <c r="D28" s="228">
        <v>0</v>
      </c>
      <c r="E28" s="228">
        <v>155</v>
      </c>
      <c r="F28" s="228">
        <f t="shared" si="4"/>
        <v>155</v>
      </c>
      <c r="G28" s="228">
        <v>0</v>
      </c>
      <c r="H28" s="228">
        <v>155</v>
      </c>
      <c r="I28" s="228">
        <f t="shared" si="5"/>
        <v>155</v>
      </c>
      <c r="J28" s="228">
        <v>0</v>
      </c>
      <c r="K28" s="228">
        <v>0</v>
      </c>
      <c r="L28" s="228">
        <v>0</v>
      </c>
      <c r="M28" s="228">
        <f t="shared" si="8"/>
        <v>155</v>
      </c>
      <c r="N28" s="228">
        <v>155</v>
      </c>
      <c r="O28" s="228">
        <v>0</v>
      </c>
      <c r="P28" s="221">
        <f t="shared" si="1"/>
        <v>1</v>
      </c>
      <c r="Q28" s="225"/>
      <c r="R28" s="221">
        <f t="shared" si="2"/>
        <v>1</v>
      </c>
    </row>
    <row r="31" spans="1:18" ht="18">
      <c r="A31" s="133"/>
      <c r="B31" s="133"/>
      <c r="C31" s="20"/>
      <c r="D31" s="20"/>
      <c r="E31" s="20"/>
      <c r="F31" s="20"/>
      <c r="G31" s="20"/>
      <c r="H31" s="20"/>
      <c r="I31" s="20"/>
      <c r="J31" s="20"/>
      <c r="K31" s="20"/>
      <c r="L31" s="20"/>
      <c r="M31" s="20"/>
      <c r="N31" s="20"/>
      <c r="O31" s="20"/>
      <c r="P31" s="20"/>
      <c r="Q31" s="20"/>
      <c r="R31" s="20"/>
    </row>
    <row r="32" spans="1:18" ht="18">
      <c r="A32" s="20"/>
      <c r="B32" s="20"/>
      <c r="C32" s="20"/>
      <c r="D32" s="20"/>
      <c r="E32" s="20"/>
      <c r="F32" s="20"/>
      <c r="G32" s="20"/>
      <c r="H32" s="20"/>
      <c r="I32" s="20"/>
      <c r="J32" s="20"/>
      <c r="K32" s="20"/>
      <c r="L32" s="20"/>
      <c r="M32" s="20"/>
      <c r="N32" s="20"/>
      <c r="O32" s="20"/>
      <c r="P32" s="20"/>
      <c r="Q32" s="20"/>
      <c r="R32" s="20"/>
    </row>
    <row r="33" spans="1:18" ht="18">
      <c r="A33" s="20"/>
      <c r="B33" s="20"/>
      <c r="C33" s="20"/>
      <c r="D33" s="20"/>
      <c r="E33" s="20"/>
      <c r="F33" s="20"/>
      <c r="G33" s="20"/>
      <c r="H33" s="20"/>
      <c r="I33" s="20"/>
      <c r="J33" s="20"/>
      <c r="K33" s="20"/>
      <c r="L33" s="20"/>
      <c r="M33" s="20"/>
      <c r="N33" s="20"/>
      <c r="O33" s="20"/>
      <c r="P33" s="20"/>
      <c r="Q33" s="20"/>
      <c r="R33" s="20"/>
    </row>
    <row r="34" spans="1:18" ht="18">
      <c r="A34" s="20"/>
      <c r="B34" s="20"/>
      <c r="C34" s="20"/>
      <c r="D34" s="20"/>
      <c r="E34" s="20"/>
      <c r="F34" s="20"/>
      <c r="G34" s="20"/>
      <c r="H34" s="20"/>
      <c r="I34" s="20"/>
      <c r="J34" s="20"/>
      <c r="K34" s="20"/>
      <c r="L34" s="20"/>
      <c r="M34" s="20"/>
      <c r="N34" s="20"/>
      <c r="O34" s="20"/>
      <c r="P34" s="20"/>
      <c r="Q34" s="20"/>
      <c r="R34" s="20"/>
    </row>
    <row r="35" spans="1:18" ht="18">
      <c r="A35" s="20"/>
      <c r="B35" s="20"/>
      <c r="C35" s="20"/>
      <c r="D35" s="20"/>
      <c r="E35" s="20"/>
      <c r="F35" s="20"/>
      <c r="G35" s="20"/>
      <c r="H35" s="20"/>
      <c r="I35" s="20"/>
      <c r="J35" s="20"/>
      <c r="K35" s="20"/>
      <c r="L35" s="20"/>
      <c r="M35" s="20"/>
      <c r="N35" s="20"/>
      <c r="O35" s="20"/>
      <c r="P35" s="20"/>
      <c r="Q35" s="20"/>
      <c r="R35" s="20"/>
    </row>
    <row r="36" spans="1:18" ht="18">
      <c r="A36" s="20"/>
      <c r="B36" s="20"/>
      <c r="C36" s="20"/>
      <c r="D36" s="20"/>
      <c r="E36" s="20"/>
      <c r="F36" s="20"/>
      <c r="G36" s="20"/>
      <c r="H36" s="20"/>
      <c r="I36" s="20"/>
      <c r="J36" s="20"/>
      <c r="K36" s="20"/>
      <c r="L36" s="20"/>
      <c r="M36" s="20"/>
      <c r="N36" s="20"/>
      <c r="O36" s="20"/>
      <c r="P36" s="20"/>
      <c r="Q36" s="20"/>
      <c r="R36" s="20"/>
    </row>
    <row r="37" spans="1:18" ht="18">
      <c r="A37" s="20"/>
      <c r="B37" s="20"/>
      <c r="C37" s="20"/>
      <c r="D37" s="20"/>
      <c r="E37" s="20"/>
      <c r="F37" s="20"/>
      <c r="G37" s="20"/>
      <c r="H37" s="20"/>
      <c r="I37" s="20"/>
      <c r="J37" s="20"/>
      <c r="K37" s="20"/>
      <c r="L37" s="20"/>
      <c r="M37" s="20"/>
      <c r="N37" s="20"/>
      <c r="O37" s="20"/>
      <c r="P37" s="20"/>
      <c r="Q37" s="20"/>
      <c r="R37" s="20"/>
    </row>
    <row r="38" spans="1:18" ht="18">
      <c r="A38" s="20"/>
      <c r="B38" s="20"/>
      <c r="C38" s="20"/>
      <c r="D38" s="20"/>
      <c r="E38" s="20"/>
      <c r="F38" s="20"/>
      <c r="G38" s="20"/>
      <c r="H38" s="20"/>
      <c r="I38" s="20"/>
      <c r="J38" s="20"/>
      <c r="K38" s="20"/>
      <c r="L38" s="20"/>
      <c r="M38" s="20"/>
      <c r="N38" s="20"/>
      <c r="O38" s="20"/>
      <c r="P38" s="20"/>
      <c r="Q38" s="20"/>
      <c r="R38" s="20"/>
    </row>
    <row r="39" spans="1:18" ht="18">
      <c r="A39" s="20"/>
      <c r="B39" s="20"/>
      <c r="C39" s="20"/>
      <c r="D39" s="20"/>
      <c r="E39" s="20"/>
      <c r="F39" s="20"/>
      <c r="G39" s="20"/>
      <c r="H39" s="20"/>
      <c r="I39" s="20"/>
      <c r="J39" s="20"/>
      <c r="K39" s="20"/>
      <c r="L39" s="20"/>
      <c r="M39" s="20"/>
      <c r="N39" s="20"/>
      <c r="O39" s="20"/>
      <c r="P39" s="20"/>
      <c r="Q39" s="20"/>
      <c r="R39" s="20"/>
    </row>
    <row r="40" spans="1:18" ht="18">
      <c r="A40" s="20"/>
      <c r="B40" s="20"/>
      <c r="C40" s="20"/>
      <c r="D40" s="20"/>
      <c r="E40" s="20"/>
      <c r="F40" s="20"/>
      <c r="G40" s="20"/>
      <c r="H40" s="20"/>
      <c r="I40" s="20"/>
      <c r="J40" s="20"/>
      <c r="K40" s="20"/>
      <c r="L40" s="20"/>
      <c r="M40" s="20"/>
      <c r="N40" s="20"/>
      <c r="O40" s="20"/>
      <c r="P40" s="20"/>
      <c r="Q40" s="20"/>
      <c r="R40" s="20"/>
    </row>
    <row r="41" spans="1:18" ht="18">
      <c r="A41" s="20"/>
      <c r="B41" s="20"/>
      <c r="C41" s="20"/>
      <c r="D41" s="20"/>
      <c r="E41" s="20"/>
      <c r="F41" s="20"/>
      <c r="G41" s="20"/>
      <c r="H41" s="20"/>
      <c r="I41" s="20"/>
      <c r="J41" s="20"/>
      <c r="K41" s="20"/>
      <c r="L41" s="20"/>
      <c r="M41" s="20"/>
      <c r="N41" s="20"/>
      <c r="O41" s="20"/>
      <c r="P41" s="20"/>
      <c r="Q41" s="20"/>
      <c r="R41" s="20"/>
    </row>
    <row r="42" spans="1:18" ht="18">
      <c r="A42" s="20"/>
      <c r="B42" s="20"/>
      <c r="C42" s="20"/>
      <c r="D42" s="20"/>
      <c r="E42" s="20"/>
      <c r="F42" s="20"/>
      <c r="G42" s="20"/>
      <c r="H42" s="20"/>
      <c r="I42" s="20"/>
      <c r="J42" s="20"/>
      <c r="K42" s="20"/>
      <c r="L42" s="20"/>
      <c r="M42" s="20"/>
      <c r="N42" s="20"/>
      <c r="O42" s="20"/>
      <c r="P42" s="20"/>
      <c r="Q42" s="20"/>
      <c r="R42" s="20"/>
    </row>
    <row r="43" spans="1:18" ht="18">
      <c r="A43" s="20"/>
      <c r="B43" s="20"/>
      <c r="C43" s="20"/>
      <c r="D43" s="20"/>
      <c r="E43" s="20"/>
      <c r="F43" s="20"/>
      <c r="G43" s="20"/>
      <c r="H43" s="20"/>
      <c r="I43" s="20"/>
      <c r="J43" s="20"/>
      <c r="K43" s="20"/>
      <c r="L43" s="20"/>
      <c r="M43" s="20"/>
      <c r="N43" s="20"/>
      <c r="O43" s="20"/>
      <c r="P43" s="20"/>
      <c r="Q43" s="20"/>
      <c r="R43" s="20"/>
    </row>
    <row r="44" spans="1:18" ht="18">
      <c r="A44" s="20"/>
      <c r="B44" s="20"/>
      <c r="C44" s="20"/>
      <c r="D44" s="20"/>
      <c r="E44" s="20"/>
      <c r="F44" s="20"/>
      <c r="G44" s="20"/>
      <c r="H44" s="20"/>
      <c r="I44" s="20"/>
      <c r="J44" s="20"/>
      <c r="K44" s="20"/>
      <c r="L44" s="20"/>
      <c r="M44" s="20"/>
      <c r="N44" s="20"/>
      <c r="O44" s="20"/>
      <c r="P44" s="20"/>
      <c r="Q44" s="20"/>
      <c r="R44" s="20"/>
    </row>
    <row r="45" spans="1:18" ht="18">
      <c r="A45" s="20"/>
      <c r="B45" s="20"/>
      <c r="C45" s="20"/>
      <c r="D45" s="20"/>
      <c r="E45" s="20"/>
      <c r="F45" s="20"/>
      <c r="G45" s="20"/>
      <c r="H45" s="20"/>
      <c r="I45" s="20"/>
      <c r="J45" s="20"/>
      <c r="K45" s="20"/>
      <c r="L45" s="20"/>
      <c r="M45" s="20"/>
      <c r="N45" s="20"/>
      <c r="O45" s="20"/>
      <c r="P45" s="20"/>
      <c r="Q45" s="20"/>
      <c r="R45" s="20"/>
    </row>
    <row r="46" spans="1:18" ht="18">
      <c r="A46" s="20"/>
      <c r="B46" s="20"/>
      <c r="C46" s="20"/>
      <c r="D46" s="20"/>
      <c r="E46" s="20"/>
      <c r="F46" s="20"/>
      <c r="G46" s="20"/>
      <c r="H46" s="20"/>
      <c r="I46" s="20"/>
      <c r="J46" s="20"/>
      <c r="K46" s="20"/>
      <c r="L46" s="20"/>
      <c r="M46" s="20"/>
      <c r="N46" s="20"/>
      <c r="O46" s="20"/>
      <c r="P46" s="20"/>
      <c r="Q46" s="20"/>
      <c r="R46" s="20"/>
    </row>
    <row r="47" spans="1:18" ht="18">
      <c r="A47" s="20"/>
      <c r="B47" s="20"/>
      <c r="C47" s="20"/>
      <c r="D47" s="20"/>
      <c r="E47" s="20"/>
      <c r="F47" s="20"/>
      <c r="G47" s="20"/>
      <c r="H47" s="20"/>
      <c r="I47" s="20"/>
      <c r="J47" s="20"/>
      <c r="K47" s="20"/>
      <c r="L47" s="20"/>
      <c r="M47" s="20"/>
      <c r="N47" s="20"/>
      <c r="O47" s="20"/>
      <c r="P47" s="20"/>
      <c r="Q47" s="20"/>
      <c r="R47" s="20"/>
    </row>
    <row r="48" spans="1:18" ht="18">
      <c r="A48" s="20"/>
      <c r="B48" s="20"/>
      <c r="C48" s="20"/>
      <c r="D48" s="20"/>
      <c r="E48" s="20"/>
      <c r="F48" s="20"/>
      <c r="G48" s="20"/>
      <c r="H48" s="20"/>
      <c r="I48" s="20"/>
      <c r="J48" s="20"/>
      <c r="K48" s="20"/>
      <c r="L48" s="20"/>
      <c r="M48" s="20"/>
      <c r="N48" s="20"/>
      <c r="O48" s="20"/>
      <c r="P48" s="20"/>
      <c r="Q48" s="20"/>
      <c r="R48" s="20"/>
    </row>
    <row r="49" spans="1:18" ht="18">
      <c r="A49" s="20"/>
      <c r="B49" s="20"/>
      <c r="C49" s="20"/>
      <c r="D49" s="20"/>
      <c r="E49" s="20"/>
      <c r="F49" s="20"/>
      <c r="G49" s="20"/>
      <c r="H49" s="20"/>
      <c r="I49" s="20"/>
      <c r="J49" s="20"/>
      <c r="K49" s="20"/>
      <c r="L49" s="20"/>
      <c r="M49" s="20"/>
      <c r="N49" s="20"/>
      <c r="O49" s="20"/>
      <c r="P49" s="20"/>
      <c r="Q49" s="20"/>
      <c r="R49" s="20"/>
    </row>
    <row r="50" spans="1:18" ht="18">
      <c r="A50" s="20"/>
      <c r="B50" s="20"/>
      <c r="C50" s="20"/>
      <c r="D50" s="20"/>
      <c r="E50" s="20"/>
      <c r="F50" s="20"/>
      <c r="G50" s="20"/>
      <c r="H50" s="20"/>
      <c r="I50" s="20"/>
      <c r="J50" s="20"/>
      <c r="K50" s="20"/>
      <c r="L50" s="20"/>
      <c r="M50" s="20"/>
      <c r="N50" s="20"/>
      <c r="O50" s="20"/>
      <c r="P50" s="20"/>
      <c r="Q50" s="20"/>
      <c r="R50" s="20"/>
    </row>
    <row r="51" spans="1:18" ht="18">
      <c r="A51" s="20"/>
      <c r="B51" s="20"/>
      <c r="C51" s="20"/>
      <c r="D51" s="20"/>
      <c r="E51" s="20"/>
      <c r="F51" s="20"/>
      <c r="G51" s="20"/>
      <c r="H51" s="20"/>
      <c r="I51" s="20"/>
      <c r="J51" s="20"/>
      <c r="K51" s="20"/>
      <c r="L51" s="20"/>
      <c r="M51" s="20"/>
      <c r="N51" s="20"/>
      <c r="O51" s="20"/>
      <c r="P51" s="20"/>
      <c r="Q51" s="20"/>
      <c r="R51" s="20"/>
    </row>
    <row r="52" spans="1:18" ht="18">
      <c r="A52" s="20"/>
      <c r="B52" s="20"/>
      <c r="C52" s="20"/>
      <c r="D52" s="20"/>
      <c r="E52" s="20"/>
      <c r="F52" s="20"/>
      <c r="G52" s="20"/>
      <c r="H52" s="20"/>
      <c r="I52" s="20"/>
      <c r="J52" s="20"/>
      <c r="K52" s="20"/>
      <c r="L52" s="20"/>
      <c r="M52" s="20"/>
      <c r="N52" s="20"/>
      <c r="O52" s="20"/>
      <c r="P52" s="20"/>
      <c r="Q52" s="20"/>
      <c r="R52" s="20"/>
    </row>
    <row r="53" spans="1:18" ht="18">
      <c r="A53" s="20"/>
      <c r="B53" s="20"/>
      <c r="C53" s="20"/>
      <c r="D53" s="20"/>
      <c r="E53" s="20"/>
      <c r="F53" s="20"/>
      <c r="G53" s="20"/>
      <c r="H53" s="20"/>
      <c r="I53" s="20"/>
      <c r="J53" s="20"/>
      <c r="K53" s="20"/>
      <c r="L53" s="20"/>
      <c r="M53" s="20"/>
      <c r="N53" s="20"/>
      <c r="O53" s="20"/>
      <c r="P53" s="20"/>
      <c r="Q53" s="20"/>
      <c r="R53" s="20"/>
    </row>
    <row r="55" spans="1:18" ht="18" hidden="1">
      <c r="A55" s="134" t="s">
        <v>170</v>
      </c>
      <c r="B55" s="135"/>
      <c r="C55" s="20"/>
      <c r="D55" s="20"/>
      <c r="E55" s="20"/>
      <c r="F55" s="20"/>
      <c r="G55" s="20"/>
      <c r="H55" s="20"/>
      <c r="I55" s="20"/>
      <c r="J55" s="20"/>
      <c r="K55" s="20"/>
      <c r="L55" s="20"/>
      <c r="M55" s="20"/>
      <c r="N55" s="20"/>
      <c r="O55" s="20"/>
      <c r="P55" s="20"/>
      <c r="Q55" s="20"/>
      <c r="R55" s="20"/>
    </row>
    <row r="56" spans="1:18" ht="18" hidden="1">
      <c r="A56" s="134"/>
      <c r="B56" s="134" t="s">
        <v>169</v>
      </c>
      <c r="C56" s="133"/>
      <c r="D56" s="20"/>
      <c r="E56" s="20"/>
      <c r="F56" s="20"/>
      <c r="G56" s="20"/>
      <c r="H56" s="20"/>
      <c r="I56" s="20"/>
      <c r="J56" s="20"/>
      <c r="K56" s="20"/>
      <c r="L56" s="20"/>
      <c r="M56" s="20"/>
      <c r="N56" s="20"/>
      <c r="O56" s="20"/>
      <c r="P56" s="20"/>
      <c r="Q56" s="20"/>
      <c r="R56" s="20"/>
    </row>
    <row r="57" ht="15" hidden="1"/>
    <row r="58" ht="15" hidden="1"/>
  </sheetData>
  <sheetProtection/>
  <mergeCells count="33">
    <mergeCell ref="R9:R13"/>
    <mergeCell ref="Q9:Q13"/>
    <mergeCell ref="H9:H13"/>
    <mergeCell ref="D9:D13"/>
    <mergeCell ref="E9:E13"/>
    <mergeCell ref="O11:O13"/>
    <mergeCell ref="K11:K13"/>
    <mergeCell ref="C8:C13"/>
    <mergeCell ref="J9:L9"/>
    <mergeCell ref="M9:O9"/>
    <mergeCell ref="N10:O10"/>
    <mergeCell ref="D8:E8"/>
    <mergeCell ref="I9:I13"/>
    <mergeCell ref="T4:AC4"/>
    <mergeCell ref="F7:O7"/>
    <mergeCell ref="P7:R7"/>
    <mergeCell ref="P8:P13"/>
    <mergeCell ref="Q8:R8"/>
    <mergeCell ref="G9:G13"/>
    <mergeCell ref="G8:H8"/>
    <mergeCell ref="F8:F13"/>
    <mergeCell ref="L11:L13"/>
    <mergeCell ref="J10:J13"/>
    <mergeCell ref="P1:R1"/>
    <mergeCell ref="N6:R6"/>
    <mergeCell ref="A4:R4"/>
    <mergeCell ref="K10:L10"/>
    <mergeCell ref="N11:N13"/>
    <mergeCell ref="M10:M13"/>
    <mergeCell ref="A7:A13"/>
    <mergeCell ref="B7:B13"/>
    <mergeCell ref="C7:E7"/>
    <mergeCell ref="I8:O8"/>
  </mergeCells>
  <printOptions horizontalCentered="1"/>
  <pageMargins left="0.4330708661417323" right="0.2755905511811024" top="0.6299212598425197" bottom="0.1968503937007874" header="0.1968503937007874" footer="0.15748031496062992"/>
  <pageSetup fitToHeight="5" fitToWidth="1" horizontalDpi="600" verticalDpi="600" orientation="landscape" paperSize="9" scale="94" r:id="rId1"/>
  <headerFooter alignWithMargins="0">
    <oddFooter>&amp;C&amp;".VnTime,Italic"&amp;8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 Viet Hung</dc:creator>
  <cp:keywords/>
  <dc:description/>
  <cp:lastModifiedBy>Macbook</cp:lastModifiedBy>
  <cp:lastPrinted>2022-08-02T03:25:51Z</cp:lastPrinted>
  <dcterms:created xsi:type="dcterms:W3CDTF">2001-01-04T01:21:32Z</dcterms:created>
  <dcterms:modified xsi:type="dcterms:W3CDTF">2022-08-02T03:35:35Z</dcterms:modified>
  <cp:category/>
  <cp:version/>
  <cp:contentType/>
  <cp:contentStatus/>
</cp:coreProperties>
</file>